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ácia stavby" sheetId="1" r:id="rId1"/>
    <sheet name="1 - Obvodový plášť" sheetId="2" r:id="rId2"/>
    <sheet name="2 - Strešný plášť" sheetId="3" r:id="rId3"/>
    <sheet name="3 - Výplne otvorov" sheetId="4" r:id="rId4"/>
    <sheet name="4 - Ostatné - Búracie prá..." sheetId="5" r:id="rId5"/>
    <sheet name="5 - Zdravotechnika" sheetId="6" r:id="rId6"/>
    <sheet name="6 - Vykurovanie" sheetId="7" r:id="rId7"/>
    <sheet name="7 - Plynové odberné zaria..." sheetId="8" r:id="rId8"/>
    <sheet name="8 - Elektromontáže, blesk..." sheetId="9" r:id="rId9"/>
  </sheets>
  <definedNames>
    <definedName name="_xlnm.Print_Area" localSheetId="0">'Rekapitulácia stavby'!$C$4:$AP$70,'Rekapitulácia stavby'!$C$76:$AP$103</definedName>
    <definedName name="_xlnm.Print_Titles" localSheetId="0">'Rekapitulácia stavby'!$85:$85</definedName>
    <definedName name="_xlnm.Print_Area" localSheetId="1">'1 - Obvodový plášť'!$C$4:$Q$70,'1 - Obvodový plášť'!$C$76:$Q$110,'1 - Obvodový plášť'!$C$116:$Q$339</definedName>
    <definedName name="_xlnm.Print_Titles" localSheetId="1">'1 - Obvodový plášť'!$126:$126</definedName>
    <definedName name="_xlnm.Print_Area" localSheetId="2">'2 - Strešný plášť'!$C$4:$Q$70,'2 - Strešný plášť'!$C$76:$Q$110,'2 - Strešný plášť'!$C$116:$Q$279</definedName>
    <definedName name="_xlnm.Print_Titles" localSheetId="2">'2 - Strešný plášť'!$126:$126</definedName>
    <definedName name="_xlnm.Print_Area" localSheetId="3">'3 - Výplne otvorov'!$C$4:$Q$70,'3 - Výplne otvorov'!$C$76:$Q$109,'3 - Výplne otvorov'!$C$115:$Q$213</definedName>
    <definedName name="_xlnm.Print_Titles" localSheetId="3">'3 - Výplne otvorov'!$125:$125</definedName>
    <definedName name="_xlnm.Print_Area" localSheetId="4">'4 - Ostatné - Búracie prá...'!$C$4:$Q$70,'4 - Ostatné - Búracie prá...'!$C$76:$Q$120,'4 - Ostatné - Búracie prá...'!$C$126:$Q$528</definedName>
    <definedName name="_xlnm.Print_Titles" localSheetId="4">'4 - Ostatné - Búracie prá...'!$136:$136</definedName>
    <definedName name="_xlnm.Print_Area" localSheetId="5">'5 - Zdravotechnika'!$C$4:$Q$70,'5 - Zdravotechnika'!$C$76:$Q$115,'5 - Zdravotechnika'!$C$121:$Q$253</definedName>
    <definedName name="_xlnm.Print_Titles" localSheetId="5">'5 - Zdravotechnika'!$131:$131</definedName>
    <definedName name="_xlnm.Print_Area" localSheetId="6">'6 - Vykurovanie'!$C$4:$Q$70,'6 - Vykurovanie'!$C$76:$Q$101,'6 - Vykurovanie'!$C$107:$Q$127</definedName>
    <definedName name="_xlnm.Print_Titles" localSheetId="6">'6 - Vykurovanie'!$117:$117</definedName>
    <definedName name="_xlnm.Print_Area" localSheetId="7">'7 - Plynové odberné zaria...'!$C$4:$Q$70,'7 - Plynové odberné zaria...'!$C$76:$Q$101,'7 - Plynové odberné zaria...'!$C$107:$Q$127</definedName>
    <definedName name="_xlnm.Print_Titles" localSheetId="7">'7 - Plynové odberné zaria...'!$117:$117</definedName>
    <definedName name="_xlnm.Print_Area" localSheetId="8">'8 - Elektromontáže, blesk...'!$C$4:$Q$70,'8 - Elektromontáže, blesk...'!$C$76:$Q$109,'8 - Elektromontáže, blesk...'!$C$115:$Q$200</definedName>
    <definedName name="_xlnm.Print_Titles" localSheetId="8">'8 - Elektromontáže, blesk...'!$125:$125</definedName>
  </definedNames>
  <calcPr/>
</workbook>
</file>

<file path=xl/calcChain.xml><?xml version="1.0" encoding="utf-8"?>
<calcChain xmlns="http://schemas.openxmlformats.org/spreadsheetml/2006/main">
  <c i="1" r="AY95"/>
  <c r="AX95"/>
  <c i="9" r="BI200"/>
  <c r="BH200"/>
  <c r="BG200"/>
  <c r="BE200"/>
  <c r="BK200"/>
  <c r="N200"/>
  <c r="BF200"/>
  <c r="BI199"/>
  <c r="BH199"/>
  <c r="BG199"/>
  <c r="BE199"/>
  <c r="BK199"/>
  <c r="N199"/>
  <c r="BF199"/>
  <c r="BI198"/>
  <c r="BH198"/>
  <c r="BG198"/>
  <c r="BE198"/>
  <c r="BK198"/>
  <c r="N198"/>
  <c r="BF198"/>
  <c r="BI197"/>
  <c r="BH197"/>
  <c r="BG197"/>
  <c r="BE197"/>
  <c r="BK197"/>
  <c r="N197"/>
  <c r="BF197"/>
  <c r="BI196"/>
  <c r="BH196"/>
  <c r="BG196"/>
  <c r="BE196"/>
  <c r="BK196"/>
  <c r="BK195"/>
  <c r="N195"/>
  <c r="N196"/>
  <c r="BF196"/>
  <c r="N99"/>
  <c r="BI194"/>
  <c r="BH194"/>
  <c r="BG194"/>
  <c r="BE194"/>
  <c r="AA194"/>
  <c r="AA193"/>
  <c r="AA192"/>
  <c r="Y194"/>
  <c r="Y193"/>
  <c r="Y192"/>
  <c r="W194"/>
  <c r="W193"/>
  <c r="W192"/>
  <c r="BK194"/>
  <c r="BK193"/>
  <c r="N193"/>
  <c r="BK192"/>
  <c r="N192"/>
  <c r="N194"/>
  <c r="BF194"/>
  <c r="N98"/>
  <c r="N97"/>
  <c r="BI191"/>
  <c r="BH191"/>
  <c r="BG191"/>
  <c r="BE191"/>
  <c r="AA191"/>
  <c r="Y191"/>
  <c r="W191"/>
  <c r="BK191"/>
  <c r="N191"/>
  <c r="BF191"/>
  <c r="BI190"/>
  <c r="BH190"/>
  <c r="BG190"/>
  <c r="BE190"/>
  <c r="AA190"/>
  <c r="Y190"/>
  <c r="W190"/>
  <c r="BK190"/>
  <c r="N190"/>
  <c r="BF190"/>
  <c r="BI189"/>
  <c r="BH189"/>
  <c r="BG189"/>
  <c r="BE189"/>
  <c r="AA189"/>
  <c r="Y189"/>
  <c r="W189"/>
  <c r="BK189"/>
  <c r="N189"/>
  <c r="BF189"/>
  <c r="BI188"/>
  <c r="BH188"/>
  <c r="BG188"/>
  <c r="BE188"/>
  <c r="AA188"/>
  <c r="Y188"/>
  <c r="W188"/>
  <c r="BK188"/>
  <c r="N188"/>
  <c r="BF188"/>
  <c r="BI187"/>
  <c r="BH187"/>
  <c r="BG187"/>
  <c r="BE187"/>
  <c r="AA187"/>
  <c r="Y187"/>
  <c r="W187"/>
  <c r="BK187"/>
  <c r="N187"/>
  <c r="BF187"/>
  <c r="BI186"/>
  <c r="BH186"/>
  <c r="BG186"/>
  <c r="BE186"/>
  <c r="AA186"/>
  <c r="AA185"/>
  <c r="Y186"/>
  <c r="Y185"/>
  <c r="W186"/>
  <c r="W185"/>
  <c r="BK186"/>
  <c r="BK185"/>
  <c r="N185"/>
  <c r="N186"/>
  <c r="BF186"/>
  <c r="N96"/>
  <c r="BI184"/>
  <c r="BH184"/>
  <c r="BG184"/>
  <c r="BE184"/>
  <c r="AA184"/>
  <c r="Y184"/>
  <c r="W184"/>
  <c r="BK184"/>
  <c r="N184"/>
  <c r="BF184"/>
  <c r="BI183"/>
  <c r="BH183"/>
  <c r="BG183"/>
  <c r="BE183"/>
  <c r="AA183"/>
  <c r="Y183"/>
  <c r="W183"/>
  <c r="BK183"/>
  <c r="N183"/>
  <c r="BF183"/>
  <c r="BI182"/>
  <c r="BH182"/>
  <c r="BG182"/>
  <c r="BE182"/>
  <c r="AA182"/>
  <c r="Y182"/>
  <c r="W182"/>
  <c r="BK182"/>
  <c r="N182"/>
  <c r="BF182"/>
  <c r="BI181"/>
  <c r="BH181"/>
  <c r="BG181"/>
  <c r="BE181"/>
  <c r="AA181"/>
  <c r="Y181"/>
  <c r="W181"/>
  <c r="BK181"/>
  <c r="N181"/>
  <c r="BF181"/>
  <c r="BI180"/>
  <c r="BH180"/>
  <c r="BG180"/>
  <c r="BE180"/>
  <c r="AA180"/>
  <c r="Y180"/>
  <c r="W180"/>
  <c r="BK180"/>
  <c r="N180"/>
  <c r="BF180"/>
  <c r="BI179"/>
  <c r="BH179"/>
  <c r="BG179"/>
  <c r="BE179"/>
  <c r="AA179"/>
  <c r="Y179"/>
  <c r="W179"/>
  <c r="BK179"/>
  <c r="N179"/>
  <c r="BF179"/>
  <c r="BI178"/>
  <c r="BH178"/>
  <c r="BG178"/>
  <c r="BE178"/>
  <c r="AA178"/>
  <c r="Y178"/>
  <c r="W178"/>
  <c r="BK178"/>
  <c r="N178"/>
  <c r="BF178"/>
  <c r="BI177"/>
  <c r="BH177"/>
  <c r="BG177"/>
  <c r="BE177"/>
  <c r="AA177"/>
  <c r="Y177"/>
  <c r="W177"/>
  <c r="BK177"/>
  <c r="N177"/>
  <c r="BF177"/>
  <c r="BI176"/>
  <c r="BH176"/>
  <c r="BG176"/>
  <c r="BE176"/>
  <c r="AA176"/>
  <c r="Y176"/>
  <c r="W176"/>
  <c r="BK176"/>
  <c r="N176"/>
  <c r="BF176"/>
  <c r="BI175"/>
  <c r="BH175"/>
  <c r="BG175"/>
  <c r="BE175"/>
  <c r="AA175"/>
  <c r="Y175"/>
  <c r="W175"/>
  <c r="BK175"/>
  <c r="N175"/>
  <c r="BF175"/>
  <c r="BI174"/>
  <c r="BH174"/>
  <c r="BG174"/>
  <c r="BE174"/>
  <c r="AA174"/>
  <c r="AA173"/>
  <c r="Y174"/>
  <c r="Y173"/>
  <c r="W174"/>
  <c r="W173"/>
  <c r="BK174"/>
  <c r="BK173"/>
  <c r="N173"/>
  <c r="N174"/>
  <c r="BF174"/>
  <c r="N95"/>
  <c r="BI172"/>
  <c r="BH172"/>
  <c r="BG172"/>
  <c r="BE172"/>
  <c r="AA172"/>
  <c r="Y172"/>
  <c r="W172"/>
  <c r="BK172"/>
  <c r="N172"/>
  <c r="BF172"/>
  <c r="BI171"/>
  <c r="BH171"/>
  <c r="BG171"/>
  <c r="BE171"/>
  <c r="AA171"/>
  <c r="Y171"/>
  <c r="W171"/>
  <c r="BK171"/>
  <c r="N171"/>
  <c r="BF171"/>
  <c r="BI170"/>
  <c r="BH170"/>
  <c r="BG170"/>
  <c r="BE170"/>
  <c r="AA170"/>
  <c r="Y170"/>
  <c r="W170"/>
  <c r="BK170"/>
  <c r="N170"/>
  <c r="BF170"/>
  <c r="BI169"/>
  <c r="BH169"/>
  <c r="BG169"/>
  <c r="BE169"/>
  <c r="AA169"/>
  <c r="Y169"/>
  <c r="W169"/>
  <c r="BK169"/>
  <c r="N169"/>
  <c r="BF169"/>
  <c r="BI168"/>
  <c r="BH168"/>
  <c r="BG168"/>
  <c r="BE168"/>
  <c r="AA168"/>
  <c r="Y168"/>
  <c r="W168"/>
  <c r="BK168"/>
  <c r="N168"/>
  <c r="BF168"/>
  <c r="BI167"/>
  <c r="BH167"/>
  <c r="BG167"/>
  <c r="BE167"/>
  <c r="AA167"/>
  <c r="Y167"/>
  <c r="W167"/>
  <c r="BK167"/>
  <c r="N167"/>
  <c r="BF167"/>
  <c r="BI166"/>
  <c r="BH166"/>
  <c r="BG166"/>
  <c r="BE166"/>
  <c r="AA166"/>
  <c r="Y166"/>
  <c r="W166"/>
  <c r="BK166"/>
  <c r="N166"/>
  <c r="BF166"/>
  <c r="BI165"/>
  <c r="BH165"/>
  <c r="BG165"/>
  <c r="BE165"/>
  <c r="AA165"/>
  <c r="AA164"/>
  <c r="Y165"/>
  <c r="Y164"/>
  <c r="W165"/>
  <c r="W164"/>
  <c r="BK165"/>
  <c r="BK164"/>
  <c r="N164"/>
  <c r="N165"/>
  <c r="BF165"/>
  <c r="N94"/>
  <c r="BI163"/>
  <c r="BH163"/>
  <c r="BG163"/>
  <c r="BE163"/>
  <c r="AA163"/>
  <c r="Y163"/>
  <c r="W163"/>
  <c r="BK163"/>
  <c r="N163"/>
  <c r="BF163"/>
  <c r="BI162"/>
  <c r="BH162"/>
  <c r="BG162"/>
  <c r="BE162"/>
  <c r="AA162"/>
  <c r="Y162"/>
  <c r="W162"/>
  <c r="BK162"/>
  <c r="N162"/>
  <c r="BF162"/>
  <c r="BI161"/>
  <c r="BH161"/>
  <c r="BG161"/>
  <c r="BE161"/>
  <c r="AA161"/>
  <c r="Y161"/>
  <c r="W161"/>
  <c r="BK161"/>
  <c r="N161"/>
  <c r="BF161"/>
  <c r="BI160"/>
  <c r="BH160"/>
  <c r="BG160"/>
  <c r="BE160"/>
  <c r="AA160"/>
  <c r="AA159"/>
  <c r="Y160"/>
  <c r="Y159"/>
  <c r="W160"/>
  <c r="W159"/>
  <c r="BK160"/>
  <c r="BK159"/>
  <c r="N159"/>
  <c r="N160"/>
  <c r="BF160"/>
  <c r="N93"/>
  <c r="BI158"/>
  <c r="BH158"/>
  <c r="BG158"/>
  <c r="BE158"/>
  <c r="AA158"/>
  <c r="Y158"/>
  <c r="W158"/>
  <c r="BK158"/>
  <c r="N158"/>
  <c r="BF158"/>
  <c r="BI157"/>
  <c r="BH157"/>
  <c r="BG157"/>
  <c r="BE157"/>
  <c r="AA157"/>
  <c r="Y157"/>
  <c r="W157"/>
  <c r="BK157"/>
  <c r="N157"/>
  <c r="BF157"/>
  <c r="BI156"/>
  <c r="BH156"/>
  <c r="BG156"/>
  <c r="BE156"/>
  <c r="AA156"/>
  <c r="Y156"/>
  <c r="W156"/>
  <c r="BK156"/>
  <c r="N156"/>
  <c r="BF156"/>
  <c r="BI155"/>
  <c r="BH155"/>
  <c r="BG155"/>
  <c r="BE155"/>
  <c r="AA155"/>
  <c r="Y155"/>
  <c r="W155"/>
  <c r="BK155"/>
  <c r="N155"/>
  <c r="BF155"/>
  <c r="BI154"/>
  <c r="BH154"/>
  <c r="BG154"/>
  <c r="BE154"/>
  <c r="AA154"/>
  <c r="Y154"/>
  <c r="W154"/>
  <c r="BK154"/>
  <c r="N154"/>
  <c r="BF154"/>
  <c r="BI153"/>
  <c r="BH153"/>
  <c r="BG153"/>
  <c r="BE153"/>
  <c r="AA153"/>
  <c r="Y153"/>
  <c r="W153"/>
  <c r="BK153"/>
  <c r="N153"/>
  <c r="BF153"/>
  <c r="BI152"/>
  <c r="BH152"/>
  <c r="BG152"/>
  <c r="BE152"/>
  <c r="AA152"/>
  <c r="Y152"/>
  <c r="W152"/>
  <c r="BK152"/>
  <c r="N152"/>
  <c r="BF152"/>
  <c r="BI151"/>
  <c r="BH151"/>
  <c r="BG151"/>
  <c r="BE151"/>
  <c r="AA151"/>
  <c r="Y151"/>
  <c r="W151"/>
  <c r="BK151"/>
  <c r="N151"/>
  <c r="BF151"/>
  <c r="BI150"/>
  <c r="BH150"/>
  <c r="BG150"/>
  <c r="BE150"/>
  <c r="AA150"/>
  <c r="Y150"/>
  <c r="W150"/>
  <c r="BK150"/>
  <c r="N150"/>
  <c r="BF150"/>
  <c r="BI149"/>
  <c r="BH149"/>
  <c r="BG149"/>
  <c r="BE149"/>
  <c r="AA149"/>
  <c r="Y149"/>
  <c r="W149"/>
  <c r="BK149"/>
  <c r="N149"/>
  <c r="BF149"/>
  <c r="BI148"/>
  <c r="BH148"/>
  <c r="BG148"/>
  <c r="BE148"/>
  <c r="AA148"/>
  <c r="Y148"/>
  <c r="W148"/>
  <c r="BK148"/>
  <c r="N148"/>
  <c r="BF148"/>
  <c r="BI147"/>
  <c r="BH147"/>
  <c r="BG147"/>
  <c r="BE147"/>
  <c r="AA147"/>
  <c r="Y147"/>
  <c r="W147"/>
  <c r="BK147"/>
  <c r="N147"/>
  <c r="BF147"/>
  <c r="BI146"/>
  <c r="BH146"/>
  <c r="BG146"/>
  <c r="BE146"/>
  <c r="AA146"/>
  <c r="Y146"/>
  <c r="W146"/>
  <c r="BK146"/>
  <c r="N146"/>
  <c r="BF146"/>
  <c r="BI145"/>
  <c r="BH145"/>
  <c r="BG145"/>
  <c r="BE145"/>
  <c r="AA145"/>
  <c r="Y145"/>
  <c r="W145"/>
  <c r="BK145"/>
  <c r="N145"/>
  <c r="BF145"/>
  <c r="BI144"/>
  <c r="BH144"/>
  <c r="BG144"/>
  <c r="BE144"/>
  <c r="AA144"/>
  <c r="Y144"/>
  <c r="W144"/>
  <c r="BK144"/>
  <c r="N144"/>
  <c r="BF144"/>
  <c r="BI143"/>
  <c r="BH143"/>
  <c r="BG143"/>
  <c r="BE143"/>
  <c r="AA143"/>
  <c r="Y143"/>
  <c r="W143"/>
  <c r="BK143"/>
  <c r="N143"/>
  <c r="BF143"/>
  <c r="BI142"/>
  <c r="BH142"/>
  <c r="BG142"/>
  <c r="BE142"/>
  <c r="AA142"/>
  <c r="Y142"/>
  <c r="W142"/>
  <c r="BK142"/>
  <c r="N142"/>
  <c r="BF142"/>
  <c r="BI141"/>
  <c r="BH141"/>
  <c r="BG141"/>
  <c r="BE141"/>
  <c r="AA141"/>
  <c r="Y141"/>
  <c r="W141"/>
  <c r="BK141"/>
  <c r="N141"/>
  <c r="BF141"/>
  <c r="BI140"/>
  <c r="BH140"/>
  <c r="BG140"/>
  <c r="BE140"/>
  <c r="AA140"/>
  <c r="Y140"/>
  <c r="W140"/>
  <c r="BK140"/>
  <c r="N140"/>
  <c r="BF140"/>
  <c r="BI139"/>
  <c r="BH139"/>
  <c r="BG139"/>
  <c r="BE139"/>
  <c r="AA139"/>
  <c r="Y139"/>
  <c r="W139"/>
  <c r="BK139"/>
  <c r="N139"/>
  <c r="BF139"/>
  <c r="BI138"/>
  <c r="BH138"/>
  <c r="BG138"/>
  <c r="BE138"/>
  <c r="AA138"/>
  <c r="Y138"/>
  <c r="W138"/>
  <c r="BK138"/>
  <c r="N138"/>
  <c r="BF138"/>
  <c r="BI137"/>
  <c r="BH137"/>
  <c r="BG137"/>
  <c r="BE137"/>
  <c r="AA137"/>
  <c r="AA136"/>
  <c r="Y137"/>
  <c r="Y136"/>
  <c r="W137"/>
  <c r="W136"/>
  <c r="BK137"/>
  <c r="BK136"/>
  <c r="N136"/>
  <c r="N137"/>
  <c r="BF137"/>
  <c r="N92"/>
  <c r="BI135"/>
  <c r="BH135"/>
  <c r="BG135"/>
  <c r="BE135"/>
  <c r="AA135"/>
  <c r="Y135"/>
  <c r="W135"/>
  <c r="BK135"/>
  <c r="N135"/>
  <c r="BF135"/>
  <c r="BI134"/>
  <c r="BH134"/>
  <c r="BG134"/>
  <c r="BE134"/>
  <c r="AA134"/>
  <c r="Y134"/>
  <c r="W134"/>
  <c r="BK134"/>
  <c r="N134"/>
  <c r="BF134"/>
  <c r="BI133"/>
  <c r="BH133"/>
  <c r="BG133"/>
  <c r="BE133"/>
  <c r="AA133"/>
  <c r="Y133"/>
  <c r="W133"/>
  <c r="BK133"/>
  <c r="N133"/>
  <c r="BF133"/>
  <c r="BI132"/>
  <c r="BH132"/>
  <c r="BG132"/>
  <c r="BE132"/>
  <c r="AA132"/>
  <c r="AA131"/>
  <c r="Y132"/>
  <c r="Y131"/>
  <c r="W132"/>
  <c r="W131"/>
  <c r="BK132"/>
  <c r="BK131"/>
  <c r="N131"/>
  <c r="N132"/>
  <c r="BF132"/>
  <c r="N91"/>
  <c r="BI130"/>
  <c r="BH130"/>
  <c r="BG130"/>
  <c r="BE130"/>
  <c r="AA130"/>
  <c r="Y130"/>
  <c r="W130"/>
  <c r="BK130"/>
  <c r="N130"/>
  <c r="BF130"/>
  <c r="BI129"/>
  <c r="BH129"/>
  <c r="BG129"/>
  <c r="BE129"/>
  <c r="AA129"/>
  <c r="AA128"/>
  <c r="AA127"/>
  <c r="AA126"/>
  <c r="Y129"/>
  <c r="Y128"/>
  <c r="Y127"/>
  <c r="Y126"/>
  <c r="W129"/>
  <c r="W128"/>
  <c r="W127"/>
  <c r="W126"/>
  <c i="1" r="AU95"/>
  <c i="9" r="BK129"/>
  <c r="BK128"/>
  <c r="N128"/>
  <c r="BK127"/>
  <c r="N127"/>
  <c r="BK126"/>
  <c r="N126"/>
  <c r="N88"/>
  <c r="N129"/>
  <c r="BF129"/>
  <c r="N90"/>
  <c r="N89"/>
  <c r="F122"/>
  <c r="F120"/>
  <c r="F118"/>
  <c r="BI107"/>
  <c r="BH107"/>
  <c r="BG107"/>
  <c r="BE107"/>
  <c r="N107"/>
  <c r="BF107"/>
  <c r="BI106"/>
  <c r="BH106"/>
  <c r="BG106"/>
  <c r="BE106"/>
  <c r="N106"/>
  <c r="BF106"/>
  <c r="BI105"/>
  <c r="BH105"/>
  <c r="BG105"/>
  <c r="BE105"/>
  <c r="N105"/>
  <c r="BF105"/>
  <c r="BI104"/>
  <c r="BH104"/>
  <c r="BG104"/>
  <c r="BE104"/>
  <c r="N104"/>
  <c r="BF104"/>
  <c r="BI103"/>
  <c r="BH103"/>
  <c r="BG103"/>
  <c r="BE103"/>
  <c r="N103"/>
  <c r="BF103"/>
  <c r="BI102"/>
  <c r="H36"/>
  <c i="1" r="BD95"/>
  <c i="9" r="BH102"/>
  <c r="H35"/>
  <c i="1" r="BC95"/>
  <c i="9" r="BG102"/>
  <c r="H34"/>
  <c i="1" r="BB95"/>
  <c i="9" r="BE102"/>
  <c r="M32"/>
  <c i="1" r="AV95"/>
  <c i="9" r="H32"/>
  <c i="1" r="AZ95"/>
  <c i="9" r="N102"/>
  <c r="N101"/>
  <c r="L109"/>
  <c r="BF102"/>
  <c r="M33"/>
  <c i="1" r="AW95"/>
  <c i="9" r="H33"/>
  <c i="1" r="BA95"/>
  <c i="9" r="M28"/>
  <c i="1" r="AS95"/>
  <c i="9" r="M27"/>
  <c r="F83"/>
  <c r="F81"/>
  <c r="F79"/>
  <c r="M30"/>
  <c i="1" r="AG95"/>
  <c i="9" r="L38"/>
  <c r="O21"/>
  <c r="E21"/>
  <c r="M123"/>
  <c r="M84"/>
  <c r="O20"/>
  <c r="O18"/>
  <c r="E18"/>
  <c r="M122"/>
  <c r="M83"/>
  <c r="O17"/>
  <c r="O15"/>
  <c r="E15"/>
  <c r="F123"/>
  <c r="F84"/>
  <c r="O14"/>
  <c r="O9"/>
  <c r="M120"/>
  <c r="M81"/>
  <c r="F6"/>
  <c r="F117"/>
  <c r="F78"/>
  <c i="1" r="AY94"/>
  <c r="AX94"/>
  <c i="8" r="BI127"/>
  <c r="BH127"/>
  <c r="BG127"/>
  <c r="BE127"/>
  <c r="BK127"/>
  <c r="N127"/>
  <c r="BF127"/>
  <c r="BI126"/>
  <c r="BH126"/>
  <c r="BG126"/>
  <c r="BE126"/>
  <c r="BK126"/>
  <c r="N126"/>
  <c r="BF126"/>
  <c r="BI125"/>
  <c r="BH125"/>
  <c r="BG125"/>
  <c r="BE125"/>
  <c r="BK125"/>
  <c r="N125"/>
  <c r="BF125"/>
  <c r="BI124"/>
  <c r="BH124"/>
  <c r="BG124"/>
  <c r="BE124"/>
  <c r="BK124"/>
  <c r="N124"/>
  <c r="BF124"/>
  <c r="BI123"/>
  <c r="BH123"/>
  <c r="BG123"/>
  <c r="BE123"/>
  <c r="BK123"/>
  <c r="BK122"/>
  <c r="N122"/>
  <c r="N123"/>
  <c r="BF123"/>
  <c r="N91"/>
  <c r="BI121"/>
  <c r="BH121"/>
  <c r="BG121"/>
  <c r="BE121"/>
  <c r="AA121"/>
  <c r="AA120"/>
  <c r="AA119"/>
  <c r="AA118"/>
  <c r="Y121"/>
  <c r="Y120"/>
  <c r="Y119"/>
  <c r="Y118"/>
  <c r="W121"/>
  <c r="W120"/>
  <c r="W119"/>
  <c r="W118"/>
  <c i="1" r="AU94"/>
  <c i="8" r="BK121"/>
  <c r="BK120"/>
  <c r="N120"/>
  <c r="BK119"/>
  <c r="N119"/>
  <c r="BK118"/>
  <c r="N118"/>
  <c r="N88"/>
  <c r="N121"/>
  <c r="BF121"/>
  <c r="N90"/>
  <c r="N89"/>
  <c r="F114"/>
  <c r="F112"/>
  <c r="F110"/>
  <c r="BI99"/>
  <c r="BH99"/>
  <c r="BG99"/>
  <c r="BE99"/>
  <c r="N99"/>
  <c r="BF99"/>
  <c r="BI98"/>
  <c r="BH98"/>
  <c r="BG98"/>
  <c r="BE98"/>
  <c r="N98"/>
  <c r="BF98"/>
  <c r="BI97"/>
  <c r="BH97"/>
  <c r="BG97"/>
  <c r="BE97"/>
  <c r="N97"/>
  <c r="BF97"/>
  <c r="BI96"/>
  <c r="BH96"/>
  <c r="BG96"/>
  <c r="BE96"/>
  <c r="N96"/>
  <c r="BF96"/>
  <c r="BI95"/>
  <c r="BH95"/>
  <c r="BG95"/>
  <c r="BE95"/>
  <c r="N95"/>
  <c r="BF95"/>
  <c r="BI94"/>
  <c r="H36"/>
  <c i="1" r="BD94"/>
  <c i="8" r="BH94"/>
  <c r="H35"/>
  <c i="1" r="BC94"/>
  <c i="8" r="BG94"/>
  <c r="H34"/>
  <c i="1" r="BB94"/>
  <c i="8" r="BE94"/>
  <c r="M32"/>
  <c i="1" r="AV94"/>
  <c i="8" r="H32"/>
  <c i="1" r="AZ94"/>
  <c i="8" r="N94"/>
  <c r="N93"/>
  <c r="L101"/>
  <c r="BF94"/>
  <c r="M33"/>
  <c i="1" r="AW94"/>
  <c i="8" r="H33"/>
  <c i="1" r="BA94"/>
  <c i="8" r="M28"/>
  <c i="1" r="AS94"/>
  <c i="8" r="M27"/>
  <c r="F83"/>
  <c r="F81"/>
  <c r="F79"/>
  <c r="M30"/>
  <c i="1" r="AG94"/>
  <c i="8" r="L38"/>
  <c r="O21"/>
  <c r="E21"/>
  <c r="M115"/>
  <c r="M84"/>
  <c r="O20"/>
  <c r="O18"/>
  <c r="E18"/>
  <c r="M114"/>
  <c r="M83"/>
  <c r="O17"/>
  <c r="O15"/>
  <c r="E15"/>
  <c r="F115"/>
  <c r="F84"/>
  <c r="O14"/>
  <c r="O9"/>
  <c r="M112"/>
  <c r="M81"/>
  <c r="F6"/>
  <c r="F109"/>
  <c r="F78"/>
  <c i="1" r="AY93"/>
  <c r="AX93"/>
  <c i="7" r="BI127"/>
  <c r="BH127"/>
  <c r="BG127"/>
  <c r="BE127"/>
  <c r="BK127"/>
  <c r="N127"/>
  <c r="BF127"/>
  <c r="BI126"/>
  <c r="BH126"/>
  <c r="BG126"/>
  <c r="BE126"/>
  <c r="BK126"/>
  <c r="N126"/>
  <c r="BF126"/>
  <c r="BI125"/>
  <c r="BH125"/>
  <c r="BG125"/>
  <c r="BE125"/>
  <c r="BK125"/>
  <c r="N125"/>
  <c r="BF125"/>
  <c r="BI124"/>
  <c r="BH124"/>
  <c r="BG124"/>
  <c r="BE124"/>
  <c r="BK124"/>
  <c r="N124"/>
  <c r="BF124"/>
  <c r="BI123"/>
  <c r="BH123"/>
  <c r="BG123"/>
  <c r="BE123"/>
  <c r="BK123"/>
  <c r="BK122"/>
  <c r="N122"/>
  <c r="N123"/>
  <c r="BF123"/>
  <c r="N91"/>
  <c r="BI121"/>
  <c r="BH121"/>
  <c r="BG121"/>
  <c r="BE121"/>
  <c r="AA121"/>
  <c r="AA120"/>
  <c r="AA119"/>
  <c r="AA118"/>
  <c r="Y121"/>
  <c r="Y120"/>
  <c r="Y119"/>
  <c r="Y118"/>
  <c r="W121"/>
  <c r="W120"/>
  <c r="W119"/>
  <c r="W118"/>
  <c i="1" r="AU93"/>
  <c i="7" r="BK121"/>
  <c r="BK120"/>
  <c r="N120"/>
  <c r="BK119"/>
  <c r="N119"/>
  <c r="BK118"/>
  <c r="N118"/>
  <c r="N88"/>
  <c r="N121"/>
  <c r="BF121"/>
  <c r="N90"/>
  <c r="N89"/>
  <c r="F114"/>
  <c r="F112"/>
  <c r="F110"/>
  <c r="BI99"/>
  <c r="BH99"/>
  <c r="BG99"/>
  <c r="BE99"/>
  <c r="N99"/>
  <c r="BF99"/>
  <c r="BI98"/>
  <c r="BH98"/>
  <c r="BG98"/>
  <c r="BE98"/>
  <c r="N98"/>
  <c r="BF98"/>
  <c r="BI97"/>
  <c r="BH97"/>
  <c r="BG97"/>
  <c r="BE97"/>
  <c r="N97"/>
  <c r="BF97"/>
  <c r="BI96"/>
  <c r="BH96"/>
  <c r="BG96"/>
  <c r="BE96"/>
  <c r="N96"/>
  <c r="BF96"/>
  <c r="BI95"/>
  <c r="BH95"/>
  <c r="BG95"/>
  <c r="BE95"/>
  <c r="N95"/>
  <c r="BF95"/>
  <c r="BI94"/>
  <c r="H36"/>
  <c i="1" r="BD93"/>
  <c i="7" r="BH94"/>
  <c r="H35"/>
  <c i="1" r="BC93"/>
  <c i="7" r="BG94"/>
  <c r="H34"/>
  <c i="1" r="BB93"/>
  <c i="7" r="BE94"/>
  <c r="M32"/>
  <c i="1" r="AV93"/>
  <c i="7" r="H32"/>
  <c i="1" r="AZ93"/>
  <c i="7" r="N94"/>
  <c r="N93"/>
  <c r="L101"/>
  <c r="BF94"/>
  <c r="M33"/>
  <c i="1" r="AW93"/>
  <c i="7" r="H33"/>
  <c i="1" r="BA93"/>
  <c i="7" r="M28"/>
  <c i="1" r="AS93"/>
  <c i="7" r="M27"/>
  <c r="F83"/>
  <c r="F81"/>
  <c r="F79"/>
  <c r="M30"/>
  <c i="1" r="AG93"/>
  <c i="7" r="L38"/>
  <c r="O21"/>
  <c r="E21"/>
  <c r="M115"/>
  <c r="M84"/>
  <c r="O20"/>
  <c r="O18"/>
  <c r="E18"/>
  <c r="M114"/>
  <c r="M83"/>
  <c r="O17"/>
  <c r="O15"/>
  <c r="E15"/>
  <c r="F115"/>
  <c r="F84"/>
  <c r="O14"/>
  <c r="O9"/>
  <c r="M112"/>
  <c r="M81"/>
  <c r="F6"/>
  <c r="F109"/>
  <c r="F78"/>
  <c i="1" r="AY92"/>
  <c r="AX92"/>
  <c i="6" r="BI253"/>
  <c r="BH253"/>
  <c r="BG253"/>
  <c r="BE253"/>
  <c r="BK253"/>
  <c r="N253"/>
  <c r="BF253"/>
  <c r="BI252"/>
  <c r="BH252"/>
  <c r="BG252"/>
  <c r="BE252"/>
  <c r="BK252"/>
  <c r="N252"/>
  <c r="BF252"/>
  <c r="BI251"/>
  <c r="BH251"/>
  <c r="BG251"/>
  <c r="BE251"/>
  <c r="BK251"/>
  <c r="N251"/>
  <c r="BF251"/>
  <c r="BI250"/>
  <c r="BH250"/>
  <c r="BG250"/>
  <c r="BE250"/>
  <c r="BK250"/>
  <c r="N250"/>
  <c r="BF250"/>
  <c r="BI249"/>
  <c r="BH249"/>
  <c r="BG249"/>
  <c r="BE249"/>
  <c r="BK249"/>
  <c r="BK248"/>
  <c r="N248"/>
  <c r="N249"/>
  <c r="BF249"/>
  <c r="N105"/>
  <c r="BI247"/>
  <c r="BH247"/>
  <c r="BG247"/>
  <c r="BE247"/>
  <c r="AA247"/>
  <c r="AA246"/>
  <c r="AA245"/>
  <c r="Y247"/>
  <c r="Y246"/>
  <c r="Y245"/>
  <c r="W247"/>
  <c r="W246"/>
  <c r="W245"/>
  <c r="BK247"/>
  <c r="BK246"/>
  <c r="N246"/>
  <c r="BK245"/>
  <c r="N245"/>
  <c r="N247"/>
  <c r="BF247"/>
  <c r="N104"/>
  <c r="N103"/>
  <c r="BI244"/>
  <c r="BH244"/>
  <c r="BG244"/>
  <c r="BE244"/>
  <c r="AA244"/>
  <c r="Y244"/>
  <c r="W244"/>
  <c r="BK244"/>
  <c r="N244"/>
  <c r="BF244"/>
  <c r="BI243"/>
  <c r="BH243"/>
  <c r="BG243"/>
  <c r="BE243"/>
  <c r="AA243"/>
  <c r="AA242"/>
  <c r="Y243"/>
  <c r="Y242"/>
  <c r="W243"/>
  <c r="W242"/>
  <c r="BK243"/>
  <c r="BK242"/>
  <c r="N242"/>
  <c r="N243"/>
  <c r="BF243"/>
  <c r="N102"/>
  <c r="BI241"/>
  <c r="BH241"/>
  <c r="BG241"/>
  <c r="BE241"/>
  <c r="AA241"/>
  <c r="Y241"/>
  <c r="W241"/>
  <c r="BK241"/>
  <c r="N241"/>
  <c r="BF241"/>
  <c r="BI240"/>
  <c r="BH240"/>
  <c r="BG240"/>
  <c r="BE240"/>
  <c r="AA240"/>
  <c r="AA239"/>
  <c r="AA238"/>
  <c r="Y240"/>
  <c r="Y239"/>
  <c r="Y238"/>
  <c r="W240"/>
  <c r="W239"/>
  <c r="W238"/>
  <c r="BK240"/>
  <c r="BK239"/>
  <c r="N239"/>
  <c r="BK238"/>
  <c r="N238"/>
  <c r="N240"/>
  <c r="BF240"/>
  <c r="N101"/>
  <c r="N100"/>
  <c r="BI237"/>
  <c r="BH237"/>
  <c r="BG237"/>
  <c r="BE237"/>
  <c r="AA237"/>
  <c r="Y237"/>
  <c r="W237"/>
  <c r="BK237"/>
  <c r="N237"/>
  <c r="BF237"/>
  <c r="BI236"/>
  <c r="BH236"/>
  <c r="BG236"/>
  <c r="BE236"/>
  <c r="AA236"/>
  <c r="Y236"/>
  <c r="W236"/>
  <c r="BK236"/>
  <c r="N236"/>
  <c r="BF236"/>
  <c r="BI235"/>
  <c r="BH235"/>
  <c r="BG235"/>
  <c r="BE235"/>
  <c r="AA235"/>
  <c r="Y235"/>
  <c r="W235"/>
  <c r="BK235"/>
  <c r="N235"/>
  <c r="BF235"/>
  <c r="BI234"/>
  <c r="BH234"/>
  <c r="BG234"/>
  <c r="BE234"/>
  <c r="AA234"/>
  <c r="Y234"/>
  <c r="W234"/>
  <c r="BK234"/>
  <c r="N234"/>
  <c r="BF234"/>
  <c r="BI233"/>
  <c r="BH233"/>
  <c r="BG233"/>
  <c r="BE233"/>
  <c r="AA233"/>
  <c r="Y233"/>
  <c r="W233"/>
  <c r="BK233"/>
  <c r="N233"/>
  <c r="BF233"/>
  <c r="BI232"/>
  <c r="BH232"/>
  <c r="BG232"/>
  <c r="BE232"/>
  <c r="AA232"/>
  <c r="Y232"/>
  <c r="W232"/>
  <c r="BK232"/>
  <c r="N232"/>
  <c r="BF232"/>
  <c r="BI231"/>
  <c r="BH231"/>
  <c r="BG231"/>
  <c r="BE231"/>
  <c r="AA231"/>
  <c r="Y231"/>
  <c r="W231"/>
  <c r="BK231"/>
  <c r="N231"/>
  <c r="BF231"/>
  <c r="BI230"/>
  <c r="BH230"/>
  <c r="BG230"/>
  <c r="BE230"/>
  <c r="AA230"/>
  <c r="Y230"/>
  <c r="W230"/>
  <c r="BK230"/>
  <c r="N230"/>
  <c r="BF230"/>
  <c r="BI229"/>
  <c r="BH229"/>
  <c r="BG229"/>
  <c r="BE229"/>
  <c r="AA229"/>
  <c r="Y229"/>
  <c r="W229"/>
  <c r="BK229"/>
  <c r="N229"/>
  <c r="BF229"/>
  <c r="BI228"/>
  <c r="BH228"/>
  <c r="BG228"/>
  <c r="BE228"/>
  <c r="AA228"/>
  <c r="Y228"/>
  <c r="W228"/>
  <c r="BK228"/>
  <c r="N228"/>
  <c r="BF228"/>
  <c r="BI227"/>
  <c r="BH227"/>
  <c r="BG227"/>
  <c r="BE227"/>
  <c r="AA227"/>
  <c r="Y227"/>
  <c r="W227"/>
  <c r="BK227"/>
  <c r="N227"/>
  <c r="BF227"/>
  <c r="BI226"/>
  <c r="BH226"/>
  <c r="BG226"/>
  <c r="BE226"/>
  <c r="AA226"/>
  <c r="Y226"/>
  <c r="W226"/>
  <c r="BK226"/>
  <c r="N226"/>
  <c r="BF226"/>
  <c r="BI225"/>
  <c r="BH225"/>
  <c r="BG225"/>
  <c r="BE225"/>
  <c r="AA225"/>
  <c r="Y225"/>
  <c r="W225"/>
  <c r="BK225"/>
  <c r="N225"/>
  <c r="BF225"/>
  <c r="BI224"/>
  <c r="BH224"/>
  <c r="BG224"/>
  <c r="BE224"/>
  <c r="AA224"/>
  <c r="Y224"/>
  <c r="W224"/>
  <c r="BK224"/>
  <c r="N224"/>
  <c r="BF224"/>
  <c r="BI223"/>
  <c r="BH223"/>
  <c r="BG223"/>
  <c r="BE223"/>
  <c r="AA223"/>
  <c r="Y223"/>
  <c r="W223"/>
  <c r="BK223"/>
  <c r="N223"/>
  <c r="BF223"/>
  <c r="BI222"/>
  <c r="BH222"/>
  <c r="BG222"/>
  <c r="BE222"/>
  <c r="AA222"/>
  <c r="Y222"/>
  <c r="W222"/>
  <c r="BK222"/>
  <c r="N222"/>
  <c r="BF222"/>
  <c r="BI221"/>
  <c r="BH221"/>
  <c r="BG221"/>
  <c r="BE221"/>
  <c r="AA221"/>
  <c r="Y221"/>
  <c r="W221"/>
  <c r="BK221"/>
  <c r="N221"/>
  <c r="BF221"/>
  <c r="BI220"/>
  <c r="BH220"/>
  <c r="BG220"/>
  <c r="BE220"/>
  <c r="AA220"/>
  <c r="Y220"/>
  <c r="W220"/>
  <c r="BK220"/>
  <c r="N220"/>
  <c r="BF220"/>
  <c r="BI219"/>
  <c r="BH219"/>
  <c r="BG219"/>
  <c r="BE219"/>
  <c r="AA219"/>
  <c r="Y219"/>
  <c r="W219"/>
  <c r="BK219"/>
  <c r="N219"/>
  <c r="BF219"/>
  <c r="BI218"/>
  <c r="BH218"/>
  <c r="BG218"/>
  <c r="BE218"/>
  <c r="AA218"/>
  <c r="Y218"/>
  <c r="W218"/>
  <c r="BK218"/>
  <c r="N218"/>
  <c r="BF218"/>
  <c r="BI217"/>
  <c r="BH217"/>
  <c r="BG217"/>
  <c r="BE217"/>
  <c r="AA217"/>
  <c r="Y217"/>
  <c r="W217"/>
  <c r="BK217"/>
  <c r="N217"/>
  <c r="BF217"/>
  <c r="BI216"/>
  <c r="BH216"/>
  <c r="BG216"/>
  <c r="BE216"/>
  <c r="AA216"/>
  <c r="Y216"/>
  <c r="W216"/>
  <c r="BK216"/>
  <c r="N216"/>
  <c r="BF216"/>
  <c r="BI215"/>
  <c r="BH215"/>
  <c r="BG215"/>
  <c r="BE215"/>
  <c r="AA215"/>
  <c r="Y215"/>
  <c r="W215"/>
  <c r="BK215"/>
  <c r="N215"/>
  <c r="BF215"/>
  <c r="BI214"/>
  <c r="BH214"/>
  <c r="BG214"/>
  <c r="BE214"/>
  <c r="AA214"/>
  <c r="Y214"/>
  <c r="W214"/>
  <c r="BK214"/>
  <c r="N214"/>
  <c r="BF214"/>
  <c r="BI213"/>
  <c r="BH213"/>
  <c r="BG213"/>
  <c r="BE213"/>
  <c r="AA213"/>
  <c r="Y213"/>
  <c r="W213"/>
  <c r="BK213"/>
  <c r="N213"/>
  <c r="BF213"/>
  <c r="BI212"/>
  <c r="BH212"/>
  <c r="BG212"/>
  <c r="BE212"/>
  <c r="AA212"/>
  <c r="Y212"/>
  <c r="W212"/>
  <c r="BK212"/>
  <c r="N212"/>
  <c r="BF212"/>
  <c r="BI211"/>
  <c r="BH211"/>
  <c r="BG211"/>
  <c r="BE211"/>
  <c r="AA211"/>
  <c r="Y211"/>
  <c r="W211"/>
  <c r="BK211"/>
  <c r="N211"/>
  <c r="BF211"/>
  <c r="BI210"/>
  <c r="BH210"/>
  <c r="BG210"/>
  <c r="BE210"/>
  <c r="AA210"/>
  <c r="AA209"/>
  <c r="Y210"/>
  <c r="Y209"/>
  <c r="W210"/>
  <c r="W209"/>
  <c r="BK210"/>
  <c r="BK209"/>
  <c r="N209"/>
  <c r="N210"/>
  <c r="BF210"/>
  <c r="N99"/>
  <c r="BI208"/>
  <c r="BH208"/>
  <c r="BG208"/>
  <c r="BE208"/>
  <c r="AA208"/>
  <c r="Y208"/>
  <c r="W208"/>
  <c r="BK208"/>
  <c r="N208"/>
  <c r="BF208"/>
  <c r="BI207"/>
  <c r="BH207"/>
  <c r="BG207"/>
  <c r="BE207"/>
  <c r="AA207"/>
  <c r="Y207"/>
  <c r="W207"/>
  <c r="BK207"/>
  <c r="N207"/>
  <c r="BF207"/>
  <c r="BI206"/>
  <c r="BH206"/>
  <c r="BG206"/>
  <c r="BE206"/>
  <c r="AA206"/>
  <c r="Y206"/>
  <c r="W206"/>
  <c r="BK206"/>
  <c r="N206"/>
  <c r="BF206"/>
  <c r="BI205"/>
  <c r="BH205"/>
  <c r="BG205"/>
  <c r="BE205"/>
  <c r="AA205"/>
  <c r="Y205"/>
  <c r="W205"/>
  <c r="BK205"/>
  <c r="N205"/>
  <c r="BF205"/>
  <c r="BI204"/>
  <c r="BH204"/>
  <c r="BG204"/>
  <c r="BE204"/>
  <c r="AA204"/>
  <c r="Y204"/>
  <c r="W204"/>
  <c r="BK204"/>
  <c r="N204"/>
  <c r="BF204"/>
  <c r="BI203"/>
  <c r="BH203"/>
  <c r="BG203"/>
  <c r="BE203"/>
  <c r="AA203"/>
  <c r="AA202"/>
  <c r="Y203"/>
  <c r="Y202"/>
  <c r="W203"/>
  <c r="W202"/>
  <c r="BK203"/>
  <c r="BK202"/>
  <c r="N202"/>
  <c r="N203"/>
  <c r="BF203"/>
  <c r="N98"/>
  <c r="BI201"/>
  <c r="BH201"/>
  <c r="BG201"/>
  <c r="BE201"/>
  <c r="AA201"/>
  <c r="Y201"/>
  <c r="W201"/>
  <c r="BK201"/>
  <c r="N201"/>
  <c r="BF201"/>
  <c r="BI200"/>
  <c r="BH200"/>
  <c r="BG200"/>
  <c r="BE200"/>
  <c r="AA200"/>
  <c r="Y200"/>
  <c r="W200"/>
  <c r="BK200"/>
  <c r="N200"/>
  <c r="BF200"/>
  <c r="BI199"/>
  <c r="BH199"/>
  <c r="BG199"/>
  <c r="BE199"/>
  <c r="AA199"/>
  <c r="Y199"/>
  <c r="W199"/>
  <c r="BK199"/>
  <c r="N199"/>
  <c r="BF199"/>
  <c r="BI198"/>
  <c r="BH198"/>
  <c r="BG198"/>
  <c r="BE198"/>
  <c r="AA198"/>
  <c r="Y198"/>
  <c r="W198"/>
  <c r="BK198"/>
  <c r="N198"/>
  <c r="BF198"/>
  <c r="BI197"/>
  <c r="BH197"/>
  <c r="BG197"/>
  <c r="BE197"/>
  <c r="AA197"/>
  <c r="Y197"/>
  <c r="W197"/>
  <c r="BK197"/>
  <c r="N197"/>
  <c r="BF197"/>
  <c r="BI196"/>
  <c r="BH196"/>
  <c r="BG196"/>
  <c r="BE196"/>
  <c r="AA196"/>
  <c r="Y196"/>
  <c r="W196"/>
  <c r="BK196"/>
  <c r="N196"/>
  <c r="BF196"/>
  <c r="BI195"/>
  <c r="BH195"/>
  <c r="BG195"/>
  <c r="BE195"/>
  <c r="AA195"/>
  <c r="Y195"/>
  <c r="W195"/>
  <c r="BK195"/>
  <c r="N195"/>
  <c r="BF195"/>
  <c r="BI194"/>
  <c r="BH194"/>
  <c r="BG194"/>
  <c r="BE194"/>
  <c r="AA194"/>
  <c r="Y194"/>
  <c r="W194"/>
  <c r="BK194"/>
  <c r="N194"/>
  <c r="BF194"/>
  <c r="BI193"/>
  <c r="BH193"/>
  <c r="BG193"/>
  <c r="BE193"/>
  <c r="AA193"/>
  <c r="AA192"/>
  <c r="Y193"/>
  <c r="Y192"/>
  <c r="W193"/>
  <c r="W192"/>
  <c r="BK193"/>
  <c r="BK192"/>
  <c r="N192"/>
  <c r="N193"/>
  <c r="BF193"/>
  <c r="N97"/>
  <c r="BI191"/>
  <c r="BH191"/>
  <c r="BG191"/>
  <c r="BE191"/>
  <c r="AA191"/>
  <c r="Y191"/>
  <c r="W191"/>
  <c r="BK191"/>
  <c r="N191"/>
  <c r="BF191"/>
  <c r="BI190"/>
  <c r="BH190"/>
  <c r="BG190"/>
  <c r="BE190"/>
  <c r="AA190"/>
  <c r="Y190"/>
  <c r="W190"/>
  <c r="BK190"/>
  <c r="N190"/>
  <c r="BF190"/>
  <c r="BI189"/>
  <c r="BH189"/>
  <c r="BG189"/>
  <c r="BE189"/>
  <c r="AA189"/>
  <c r="Y189"/>
  <c r="W189"/>
  <c r="BK189"/>
  <c r="N189"/>
  <c r="BF189"/>
  <c r="BI188"/>
  <c r="BH188"/>
  <c r="BG188"/>
  <c r="BE188"/>
  <c r="AA188"/>
  <c r="Y188"/>
  <c r="W188"/>
  <c r="BK188"/>
  <c r="N188"/>
  <c r="BF188"/>
  <c r="BI187"/>
  <c r="BH187"/>
  <c r="BG187"/>
  <c r="BE187"/>
  <c r="AA187"/>
  <c r="AA186"/>
  <c r="Y187"/>
  <c r="Y186"/>
  <c r="W187"/>
  <c r="W186"/>
  <c r="BK187"/>
  <c r="BK186"/>
  <c r="N186"/>
  <c r="N187"/>
  <c r="BF187"/>
  <c r="N96"/>
  <c r="BI185"/>
  <c r="BH185"/>
  <c r="BG185"/>
  <c r="BE185"/>
  <c r="AA185"/>
  <c r="Y185"/>
  <c r="W185"/>
  <c r="BK185"/>
  <c r="N185"/>
  <c r="BF185"/>
  <c r="BI184"/>
  <c r="BH184"/>
  <c r="BG184"/>
  <c r="BE184"/>
  <c r="AA184"/>
  <c r="Y184"/>
  <c r="W184"/>
  <c r="BK184"/>
  <c r="N184"/>
  <c r="BF184"/>
  <c r="BI183"/>
  <c r="BH183"/>
  <c r="BG183"/>
  <c r="BE183"/>
  <c r="AA183"/>
  <c r="Y183"/>
  <c r="W183"/>
  <c r="BK183"/>
  <c r="N183"/>
  <c r="BF183"/>
  <c r="BI182"/>
  <c r="BH182"/>
  <c r="BG182"/>
  <c r="BE182"/>
  <c r="AA182"/>
  <c r="AA181"/>
  <c r="AA180"/>
  <c r="Y182"/>
  <c r="Y181"/>
  <c r="Y180"/>
  <c r="W182"/>
  <c r="W181"/>
  <c r="W180"/>
  <c r="BK182"/>
  <c r="BK181"/>
  <c r="N181"/>
  <c r="BK180"/>
  <c r="N180"/>
  <c r="N182"/>
  <c r="BF182"/>
  <c r="N95"/>
  <c r="N94"/>
  <c r="BI178"/>
  <c r="BH178"/>
  <c r="BG178"/>
  <c r="BE178"/>
  <c r="AA178"/>
  <c r="AA177"/>
  <c r="Y178"/>
  <c r="Y177"/>
  <c r="W178"/>
  <c r="W177"/>
  <c r="BK178"/>
  <c r="BK177"/>
  <c r="N177"/>
  <c r="N178"/>
  <c r="BF178"/>
  <c r="N93"/>
  <c r="BI176"/>
  <c r="BH176"/>
  <c r="BG176"/>
  <c r="BE176"/>
  <c r="AA176"/>
  <c r="Y176"/>
  <c r="W176"/>
  <c r="BK176"/>
  <c r="N176"/>
  <c r="BF176"/>
  <c r="BI175"/>
  <c r="BH175"/>
  <c r="BG175"/>
  <c r="BE175"/>
  <c r="AA175"/>
  <c r="Y175"/>
  <c r="W175"/>
  <c r="BK175"/>
  <c r="N175"/>
  <c r="BF175"/>
  <c r="BI174"/>
  <c r="BH174"/>
  <c r="BG174"/>
  <c r="BE174"/>
  <c r="AA174"/>
  <c r="Y174"/>
  <c r="W174"/>
  <c r="BK174"/>
  <c r="N174"/>
  <c r="BF174"/>
  <c r="BI173"/>
  <c r="BH173"/>
  <c r="BG173"/>
  <c r="BE173"/>
  <c r="AA173"/>
  <c r="Y173"/>
  <c r="W173"/>
  <c r="BK173"/>
  <c r="N173"/>
  <c r="BF173"/>
  <c r="BI172"/>
  <c r="BH172"/>
  <c r="BG172"/>
  <c r="BE172"/>
  <c r="AA172"/>
  <c r="Y172"/>
  <c r="W172"/>
  <c r="BK172"/>
  <c r="N172"/>
  <c r="BF172"/>
  <c r="BI171"/>
  <c r="BH171"/>
  <c r="BG171"/>
  <c r="BE171"/>
  <c r="AA171"/>
  <c r="Y171"/>
  <c r="W171"/>
  <c r="BK171"/>
  <c r="N171"/>
  <c r="BF171"/>
  <c r="BI170"/>
  <c r="BH170"/>
  <c r="BG170"/>
  <c r="BE170"/>
  <c r="AA170"/>
  <c r="Y170"/>
  <c r="W170"/>
  <c r="BK170"/>
  <c r="N170"/>
  <c r="BF170"/>
  <c r="BI169"/>
  <c r="BH169"/>
  <c r="BG169"/>
  <c r="BE169"/>
  <c r="AA169"/>
  <c r="Y169"/>
  <c r="W169"/>
  <c r="BK169"/>
  <c r="N169"/>
  <c r="BF169"/>
  <c r="BI168"/>
  <c r="BH168"/>
  <c r="BG168"/>
  <c r="BE168"/>
  <c r="AA168"/>
  <c r="Y168"/>
  <c r="W168"/>
  <c r="BK168"/>
  <c r="N168"/>
  <c r="BF168"/>
  <c r="BI167"/>
  <c r="BH167"/>
  <c r="BG167"/>
  <c r="BE167"/>
  <c r="AA167"/>
  <c r="Y167"/>
  <c r="W167"/>
  <c r="BK167"/>
  <c r="N167"/>
  <c r="BF167"/>
  <c r="BI166"/>
  <c r="BH166"/>
  <c r="BG166"/>
  <c r="BE166"/>
  <c r="AA166"/>
  <c r="Y166"/>
  <c r="W166"/>
  <c r="BK166"/>
  <c r="N166"/>
  <c r="BF166"/>
  <c r="BI165"/>
  <c r="BH165"/>
  <c r="BG165"/>
  <c r="BE165"/>
  <c r="AA165"/>
  <c r="Y165"/>
  <c r="W165"/>
  <c r="BK165"/>
  <c r="N165"/>
  <c r="BF165"/>
  <c r="BI164"/>
  <c r="BH164"/>
  <c r="BG164"/>
  <c r="BE164"/>
  <c r="AA164"/>
  <c r="Y164"/>
  <c r="W164"/>
  <c r="BK164"/>
  <c r="N164"/>
  <c r="BF164"/>
  <c r="BI163"/>
  <c r="BH163"/>
  <c r="BG163"/>
  <c r="BE163"/>
  <c r="AA163"/>
  <c r="AA162"/>
  <c r="Y163"/>
  <c r="Y162"/>
  <c r="W163"/>
  <c r="W162"/>
  <c r="BK163"/>
  <c r="BK162"/>
  <c r="N162"/>
  <c r="N163"/>
  <c r="BF163"/>
  <c r="N92"/>
  <c r="BI161"/>
  <c r="BH161"/>
  <c r="BG161"/>
  <c r="BE161"/>
  <c r="AA161"/>
  <c r="Y161"/>
  <c r="W161"/>
  <c r="BK161"/>
  <c r="N161"/>
  <c r="BF161"/>
  <c r="BI160"/>
  <c r="BH160"/>
  <c r="BG160"/>
  <c r="BE160"/>
  <c r="AA160"/>
  <c r="Y160"/>
  <c r="W160"/>
  <c r="BK160"/>
  <c r="N160"/>
  <c r="BF160"/>
  <c r="BI159"/>
  <c r="BH159"/>
  <c r="BG159"/>
  <c r="BE159"/>
  <c r="AA159"/>
  <c r="Y159"/>
  <c r="W159"/>
  <c r="BK159"/>
  <c r="N159"/>
  <c r="BF159"/>
  <c r="BI158"/>
  <c r="BH158"/>
  <c r="BG158"/>
  <c r="BE158"/>
  <c r="AA158"/>
  <c r="Y158"/>
  <c r="W158"/>
  <c r="BK158"/>
  <c r="N158"/>
  <c r="BF158"/>
  <c r="BI154"/>
  <c r="BH154"/>
  <c r="BG154"/>
  <c r="BE154"/>
  <c r="AA154"/>
  <c r="AA153"/>
  <c r="Y154"/>
  <c r="Y153"/>
  <c r="W154"/>
  <c r="W153"/>
  <c r="BK154"/>
  <c r="BK153"/>
  <c r="N153"/>
  <c r="N154"/>
  <c r="BF154"/>
  <c r="N91"/>
  <c r="BI151"/>
  <c r="BH151"/>
  <c r="BG151"/>
  <c r="BE151"/>
  <c r="AA151"/>
  <c r="Y151"/>
  <c r="W151"/>
  <c r="BK151"/>
  <c r="N151"/>
  <c r="BF151"/>
  <c r="BI149"/>
  <c r="BH149"/>
  <c r="BG149"/>
  <c r="BE149"/>
  <c r="AA149"/>
  <c r="Y149"/>
  <c r="W149"/>
  <c r="BK149"/>
  <c r="N149"/>
  <c r="BF149"/>
  <c r="BI147"/>
  <c r="BH147"/>
  <c r="BG147"/>
  <c r="BE147"/>
  <c r="AA147"/>
  <c r="Y147"/>
  <c r="W147"/>
  <c r="BK147"/>
  <c r="N147"/>
  <c r="BF147"/>
  <c r="BI145"/>
  <c r="BH145"/>
  <c r="BG145"/>
  <c r="BE145"/>
  <c r="AA145"/>
  <c r="Y145"/>
  <c r="W145"/>
  <c r="BK145"/>
  <c r="N145"/>
  <c r="BF145"/>
  <c r="BI143"/>
  <c r="BH143"/>
  <c r="BG143"/>
  <c r="BE143"/>
  <c r="AA143"/>
  <c r="Y143"/>
  <c r="W143"/>
  <c r="BK143"/>
  <c r="N143"/>
  <c r="BF143"/>
  <c r="BI142"/>
  <c r="BH142"/>
  <c r="BG142"/>
  <c r="BE142"/>
  <c r="AA142"/>
  <c r="Y142"/>
  <c r="W142"/>
  <c r="BK142"/>
  <c r="N142"/>
  <c r="BF142"/>
  <c r="BI141"/>
  <c r="BH141"/>
  <c r="BG141"/>
  <c r="BE141"/>
  <c r="AA141"/>
  <c r="Y141"/>
  <c r="W141"/>
  <c r="BK141"/>
  <c r="N141"/>
  <c r="BF141"/>
  <c r="BI140"/>
  <c r="BH140"/>
  <c r="BG140"/>
  <c r="BE140"/>
  <c r="AA140"/>
  <c r="Y140"/>
  <c r="W140"/>
  <c r="BK140"/>
  <c r="N140"/>
  <c r="BF140"/>
  <c r="BI139"/>
  <c r="BH139"/>
  <c r="BG139"/>
  <c r="BE139"/>
  <c r="AA139"/>
  <c r="Y139"/>
  <c r="W139"/>
  <c r="BK139"/>
  <c r="N139"/>
  <c r="BF139"/>
  <c r="BI138"/>
  <c r="BH138"/>
  <c r="BG138"/>
  <c r="BE138"/>
  <c r="AA138"/>
  <c r="Y138"/>
  <c r="W138"/>
  <c r="BK138"/>
  <c r="N138"/>
  <c r="BF138"/>
  <c r="BI136"/>
  <c r="BH136"/>
  <c r="BG136"/>
  <c r="BE136"/>
  <c r="AA136"/>
  <c r="Y136"/>
  <c r="W136"/>
  <c r="BK136"/>
  <c r="N136"/>
  <c r="BF136"/>
  <c r="BI135"/>
  <c r="BH135"/>
  <c r="BG135"/>
  <c r="BE135"/>
  <c r="AA135"/>
  <c r="AA134"/>
  <c r="AA133"/>
  <c r="AA132"/>
  <c r="Y135"/>
  <c r="Y134"/>
  <c r="Y133"/>
  <c r="Y132"/>
  <c r="W135"/>
  <c r="W134"/>
  <c r="W133"/>
  <c r="W132"/>
  <c i="1" r="AU92"/>
  <c i="6" r="BK135"/>
  <c r="BK134"/>
  <c r="N134"/>
  <c r="BK133"/>
  <c r="N133"/>
  <c r="BK132"/>
  <c r="N132"/>
  <c r="N88"/>
  <c r="N135"/>
  <c r="BF135"/>
  <c r="N90"/>
  <c r="N89"/>
  <c r="F128"/>
  <c r="F126"/>
  <c r="F124"/>
  <c r="BI113"/>
  <c r="BH113"/>
  <c r="BG113"/>
  <c r="BE113"/>
  <c r="N113"/>
  <c r="BF113"/>
  <c r="BI112"/>
  <c r="BH112"/>
  <c r="BG112"/>
  <c r="BE112"/>
  <c r="N112"/>
  <c r="BF112"/>
  <c r="BI111"/>
  <c r="BH111"/>
  <c r="BG111"/>
  <c r="BE111"/>
  <c r="N111"/>
  <c r="BF111"/>
  <c r="BI110"/>
  <c r="BH110"/>
  <c r="BG110"/>
  <c r="BE110"/>
  <c r="N110"/>
  <c r="BF110"/>
  <c r="BI109"/>
  <c r="BH109"/>
  <c r="BG109"/>
  <c r="BE109"/>
  <c r="N109"/>
  <c r="BF109"/>
  <c r="BI108"/>
  <c r="H36"/>
  <c i="1" r="BD92"/>
  <c i="6" r="BH108"/>
  <c r="H35"/>
  <c i="1" r="BC92"/>
  <c i="6" r="BG108"/>
  <c r="H34"/>
  <c i="1" r="BB92"/>
  <c i="6" r="BE108"/>
  <c r="M32"/>
  <c i="1" r="AV92"/>
  <c i="6" r="H32"/>
  <c i="1" r="AZ92"/>
  <c i="6" r="N108"/>
  <c r="N107"/>
  <c r="L115"/>
  <c r="BF108"/>
  <c r="M33"/>
  <c i="1" r="AW92"/>
  <c i="6" r="H33"/>
  <c i="1" r="BA92"/>
  <c i="6" r="M28"/>
  <c i="1" r="AS92"/>
  <c i="6" r="M27"/>
  <c r="F83"/>
  <c r="F81"/>
  <c r="F79"/>
  <c r="M30"/>
  <c i="1" r="AG92"/>
  <c i="6" r="L38"/>
  <c r="O21"/>
  <c r="E21"/>
  <c r="M129"/>
  <c r="M84"/>
  <c r="O20"/>
  <c r="O18"/>
  <c r="E18"/>
  <c r="M128"/>
  <c r="M83"/>
  <c r="O17"/>
  <c r="O15"/>
  <c r="E15"/>
  <c r="F129"/>
  <c r="F84"/>
  <c r="O14"/>
  <c r="O9"/>
  <c r="M126"/>
  <c r="M81"/>
  <c r="F6"/>
  <c r="F123"/>
  <c r="F78"/>
  <c i="1" r="AY91"/>
  <c r="AX91"/>
  <c i="5" r="BI528"/>
  <c r="BH528"/>
  <c r="BG528"/>
  <c r="BE528"/>
  <c r="BK528"/>
  <c r="N528"/>
  <c r="BF528"/>
  <c r="BI527"/>
  <c r="BH527"/>
  <c r="BG527"/>
  <c r="BE527"/>
  <c r="BK527"/>
  <c r="N527"/>
  <c r="BF527"/>
  <c r="BI526"/>
  <c r="BH526"/>
  <c r="BG526"/>
  <c r="BE526"/>
  <c r="BK526"/>
  <c r="N526"/>
  <c r="BF526"/>
  <c r="BI525"/>
  <c r="BH525"/>
  <c r="BG525"/>
  <c r="BE525"/>
  <c r="BK525"/>
  <c r="N525"/>
  <c r="BF525"/>
  <c r="BI524"/>
  <c r="BH524"/>
  <c r="BG524"/>
  <c r="BE524"/>
  <c r="BK524"/>
  <c r="BK523"/>
  <c r="N523"/>
  <c r="N524"/>
  <c r="BF524"/>
  <c r="N110"/>
  <c r="BI522"/>
  <c r="BH522"/>
  <c r="BG522"/>
  <c r="BE522"/>
  <c r="AA522"/>
  <c r="Y522"/>
  <c r="W522"/>
  <c r="BK522"/>
  <c r="N522"/>
  <c r="BF522"/>
  <c r="BI521"/>
  <c r="BH521"/>
  <c r="BG521"/>
  <c r="BE521"/>
  <c r="AA521"/>
  <c r="AA520"/>
  <c r="AA519"/>
  <c r="Y521"/>
  <c r="Y520"/>
  <c r="Y519"/>
  <c r="W521"/>
  <c r="W520"/>
  <c r="W519"/>
  <c r="BK521"/>
  <c r="BK520"/>
  <c r="N520"/>
  <c r="BK519"/>
  <c r="N519"/>
  <c r="N521"/>
  <c r="BF521"/>
  <c r="N109"/>
  <c r="N108"/>
  <c r="BI518"/>
  <c r="BH518"/>
  <c r="BG518"/>
  <c r="BE518"/>
  <c r="AA518"/>
  <c r="Y518"/>
  <c r="W518"/>
  <c r="BK518"/>
  <c r="N518"/>
  <c r="BF518"/>
  <c r="BI511"/>
  <c r="BH511"/>
  <c r="BG511"/>
  <c r="BE511"/>
  <c r="AA511"/>
  <c r="Y511"/>
  <c r="W511"/>
  <c r="BK511"/>
  <c r="N511"/>
  <c r="BF511"/>
  <c r="BI510"/>
  <c r="BH510"/>
  <c r="BG510"/>
  <c r="BE510"/>
  <c r="AA510"/>
  <c r="AA509"/>
  <c r="Y510"/>
  <c r="Y509"/>
  <c r="W510"/>
  <c r="W509"/>
  <c r="BK510"/>
  <c r="BK509"/>
  <c r="N509"/>
  <c r="N510"/>
  <c r="BF510"/>
  <c r="N107"/>
  <c r="BI508"/>
  <c r="BH508"/>
  <c r="BG508"/>
  <c r="BE508"/>
  <c r="AA508"/>
  <c r="Y508"/>
  <c r="W508"/>
  <c r="BK508"/>
  <c r="N508"/>
  <c r="BF508"/>
  <c r="BI502"/>
  <c r="BH502"/>
  <c r="BG502"/>
  <c r="BE502"/>
  <c r="AA502"/>
  <c r="Y502"/>
  <c r="W502"/>
  <c r="BK502"/>
  <c r="N502"/>
  <c r="BF502"/>
  <c r="BI498"/>
  <c r="BH498"/>
  <c r="BG498"/>
  <c r="BE498"/>
  <c r="AA498"/>
  <c r="AA497"/>
  <c r="Y498"/>
  <c r="Y497"/>
  <c r="W498"/>
  <c r="W497"/>
  <c r="BK498"/>
  <c r="BK497"/>
  <c r="N497"/>
  <c r="N498"/>
  <c r="BF498"/>
  <c r="N106"/>
  <c r="BI496"/>
  <c r="BH496"/>
  <c r="BG496"/>
  <c r="BE496"/>
  <c r="AA496"/>
  <c r="Y496"/>
  <c r="W496"/>
  <c r="BK496"/>
  <c r="N496"/>
  <c r="BF496"/>
  <c r="BI494"/>
  <c r="BH494"/>
  <c r="BG494"/>
  <c r="BE494"/>
  <c r="AA494"/>
  <c r="Y494"/>
  <c r="W494"/>
  <c r="BK494"/>
  <c r="N494"/>
  <c r="BF494"/>
  <c r="BI484"/>
  <c r="BH484"/>
  <c r="BG484"/>
  <c r="BE484"/>
  <c r="AA484"/>
  <c r="AA483"/>
  <c r="Y484"/>
  <c r="Y483"/>
  <c r="W484"/>
  <c r="W483"/>
  <c r="BK484"/>
  <c r="BK483"/>
  <c r="N483"/>
  <c r="N484"/>
  <c r="BF484"/>
  <c r="N105"/>
  <c r="BI482"/>
  <c r="BH482"/>
  <c r="BG482"/>
  <c r="BE482"/>
  <c r="AA482"/>
  <c r="Y482"/>
  <c r="W482"/>
  <c r="BK482"/>
  <c r="N482"/>
  <c r="BF482"/>
  <c r="BI477"/>
  <c r="BH477"/>
  <c r="BG477"/>
  <c r="BE477"/>
  <c r="AA477"/>
  <c r="Y477"/>
  <c r="W477"/>
  <c r="BK477"/>
  <c r="N477"/>
  <c r="BF477"/>
  <c r="BI474"/>
  <c r="BH474"/>
  <c r="BG474"/>
  <c r="BE474"/>
  <c r="AA474"/>
  <c r="Y474"/>
  <c r="W474"/>
  <c r="BK474"/>
  <c r="N474"/>
  <c r="BF474"/>
  <c r="BI467"/>
  <c r="BH467"/>
  <c r="BG467"/>
  <c r="BE467"/>
  <c r="AA467"/>
  <c r="AA466"/>
  <c r="Y467"/>
  <c r="Y466"/>
  <c r="W467"/>
  <c r="W466"/>
  <c r="BK467"/>
  <c r="BK466"/>
  <c r="N466"/>
  <c r="N467"/>
  <c r="BF467"/>
  <c r="N104"/>
  <c r="BI465"/>
  <c r="BH465"/>
  <c r="BG465"/>
  <c r="BE465"/>
  <c r="AA465"/>
  <c r="Y465"/>
  <c r="W465"/>
  <c r="BK465"/>
  <c r="N465"/>
  <c r="BF465"/>
  <c r="BI464"/>
  <c r="BH464"/>
  <c r="BG464"/>
  <c r="BE464"/>
  <c r="AA464"/>
  <c r="Y464"/>
  <c r="W464"/>
  <c r="BK464"/>
  <c r="N464"/>
  <c r="BF464"/>
  <c r="BI463"/>
  <c r="BH463"/>
  <c r="BG463"/>
  <c r="BE463"/>
  <c r="AA463"/>
  <c r="Y463"/>
  <c r="W463"/>
  <c r="BK463"/>
  <c r="N463"/>
  <c r="BF463"/>
  <c r="BI460"/>
  <c r="BH460"/>
  <c r="BG460"/>
  <c r="BE460"/>
  <c r="AA460"/>
  <c r="AA459"/>
  <c r="Y460"/>
  <c r="Y459"/>
  <c r="W460"/>
  <c r="W459"/>
  <c r="BK460"/>
  <c r="BK459"/>
  <c r="N459"/>
  <c r="N460"/>
  <c r="BF460"/>
  <c r="N103"/>
  <c r="BI458"/>
  <c r="BH458"/>
  <c r="BG458"/>
  <c r="BE458"/>
  <c r="AA458"/>
  <c r="Y458"/>
  <c r="W458"/>
  <c r="BK458"/>
  <c r="N458"/>
  <c r="BF458"/>
  <c r="BI457"/>
  <c r="BH457"/>
  <c r="BG457"/>
  <c r="BE457"/>
  <c r="AA457"/>
  <c r="Y457"/>
  <c r="W457"/>
  <c r="BK457"/>
  <c r="N457"/>
  <c r="BF457"/>
  <c r="BI456"/>
  <c r="BH456"/>
  <c r="BG456"/>
  <c r="BE456"/>
  <c r="AA456"/>
  <c r="Y456"/>
  <c r="W456"/>
  <c r="BK456"/>
  <c r="N456"/>
  <c r="BF456"/>
  <c r="BI455"/>
  <c r="BH455"/>
  <c r="BG455"/>
  <c r="BE455"/>
  <c r="AA455"/>
  <c r="Y455"/>
  <c r="W455"/>
  <c r="BK455"/>
  <c r="N455"/>
  <c r="BF455"/>
  <c r="BI454"/>
  <c r="BH454"/>
  <c r="BG454"/>
  <c r="BE454"/>
  <c r="AA454"/>
  <c r="Y454"/>
  <c r="W454"/>
  <c r="BK454"/>
  <c r="N454"/>
  <c r="BF454"/>
  <c r="BI453"/>
  <c r="BH453"/>
  <c r="BG453"/>
  <c r="BE453"/>
  <c r="AA453"/>
  <c r="Y453"/>
  <c r="W453"/>
  <c r="BK453"/>
  <c r="N453"/>
  <c r="BF453"/>
  <c r="BI452"/>
  <c r="BH452"/>
  <c r="BG452"/>
  <c r="BE452"/>
  <c r="AA452"/>
  <c r="Y452"/>
  <c r="W452"/>
  <c r="BK452"/>
  <c r="N452"/>
  <c r="BF452"/>
  <c r="BI447"/>
  <c r="BH447"/>
  <c r="BG447"/>
  <c r="BE447"/>
  <c r="AA447"/>
  <c r="Y447"/>
  <c r="W447"/>
  <c r="BK447"/>
  <c r="N447"/>
  <c r="BF447"/>
  <c r="BI446"/>
  <c r="BH446"/>
  <c r="BG446"/>
  <c r="BE446"/>
  <c r="AA446"/>
  <c r="Y446"/>
  <c r="W446"/>
  <c r="BK446"/>
  <c r="N446"/>
  <c r="BF446"/>
  <c r="BI445"/>
  <c r="BH445"/>
  <c r="BG445"/>
  <c r="BE445"/>
  <c r="AA445"/>
  <c r="Y445"/>
  <c r="W445"/>
  <c r="BK445"/>
  <c r="N445"/>
  <c r="BF445"/>
  <c r="BI444"/>
  <c r="BH444"/>
  <c r="BG444"/>
  <c r="BE444"/>
  <c r="AA444"/>
  <c r="AA443"/>
  <c r="Y444"/>
  <c r="Y443"/>
  <c r="W444"/>
  <c r="W443"/>
  <c r="BK444"/>
  <c r="BK443"/>
  <c r="N443"/>
  <c r="N444"/>
  <c r="BF444"/>
  <c r="N102"/>
  <c r="BI441"/>
  <c r="BH441"/>
  <c r="BG441"/>
  <c r="BE441"/>
  <c r="AA441"/>
  <c r="AA440"/>
  <c r="Y441"/>
  <c r="Y440"/>
  <c r="W441"/>
  <c r="W440"/>
  <c r="BK441"/>
  <c r="BK440"/>
  <c r="N440"/>
  <c r="N441"/>
  <c r="BF441"/>
  <c r="N101"/>
  <c r="BI439"/>
  <c r="BH439"/>
  <c r="BG439"/>
  <c r="BE439"/>
  <c r="AA439"/>
  <c r="Y439"/>
  <c r="W439"/>
  <c r="BK439"/>
  <c r="N439"/>
  <c r="BF439"/>
  <c r="BI438"/>
  <c r="BH438"/>
  <c r="BG438"/>
  <c r="BE438"/>
  <c r="AA438"/>
  <c r="Y438"/>
  <c r="W438"/>
  <c r="BK438"/>
  <c r="N438"/>
  <c r="BF438"/>
  <c r="BI436"/>
  <c r="BH436"/>
  <c r="BG436"/>
  <c r="BE436"/>
  <c r="AA436"/>
  <c r="Y436"/>
  <c r="W436"/>
  <c r="BK436"/>
  <c r="N436"/>
  <c r="BF436"/>
  <c r="BI434"/>
  <c r="BH434"/>
  <c r="BG434"/>
  <c r="BE434"/>
  <c r="AA434"/>
  <c r="Y434"/>
  <c r="W434"/>
  <c r="BK434"/>
  <c r="N434"/>
  <c r="BF434"/>
  <c r="BI433"/>
  <c r="BH433"/>
  <c r="BG433"/>
  <c r="BE433"/>
  <c r="AA433"/>
  <c r="AA432"/>
  <c r="Y433"/>
  <c r="Y432"/>
  <c r="W433"/>
  <c r="W432"/>
  <c r="BK433"/>
  <c r="BK432"/>
  <c r="N432"/>
  <c r="N433"/>
  <c r="BF433"/>
  <c r="N100"/>
  <c r="BI431"/>
  <c r="BH431"/>
  <c r="BG431"/>
  <c r="BE431"/>
  <c r="AA431"/>
  <c r="Y431"/>
  <c r="W431"/>
  <c r="BK431"/>
  <c r="N431"/>
  <c r="BF431"/>
  <c r="BI423"/>
  <c r="BH423"/>
  <c r="BG423"/>
  <c r="BE423"/>
  <c r="AA423"/>
  <c r="Y423"/>
  <c r="W423"/>
  <c r="BK423"/>
  <c r="N423"/>
  <c r="BF423"/>
  <c r="BI417"/>
  <c r="BH417"/>
  <c r="BG417"/>
  <c r="BE417"/>
  <c r="AA417"/>
  <c r="Y417"/>
  <c r="W417"/>
  <c r="BK417"/>
  <c r="N417"/>
  <c r="BF417"/>
  <c r="BI410"/>
  <c r="BH410"/>
  <c r="BG410"/>
  <c r="BE410"/>
  <c r="AA410"/>
  <c r="Y410"/>
  <c r="W410"/>
  <c r="BK410"/>
  <c r="N410"/>
  <c r="BF410"/>
  <c r="BI404"/>
  <c r="BH404"/>
  <c r="BG404"/>
  <c r="BE404"/>
  <c r="AA404"/>
  <c r="AA403"/>
  <c r="AA402"/>
  <c r="Y404"/>
  <c r="Y403"/>
  <c r="Y402"/>
  <c r="W404"/>
  <c r="W403"/>
  <c r="W402"/>
  <c r="BK404"/>
  <c r="BK403"/>
  <c r="N403"/>
  <c r="BK402"/>
  <c r="N402"/>
  <c r="N404"/>
  <c r="BF404"/>
  <c r="N99"/>
  <c r="N98"/>
  <c r="BI400"/>
  <c r="BH400"/>
  <c r="BG400"/>
  <c r="BE400"/>
  <c r="AA400"/>
  <c r="Y400"/>
  <c r="W400"/>
  <c r="BK400"/>
  <c r="N400"/>
  <c r="BF400"/>
  <c r="BI399"/>
  <c r="BH399"/>
  <c r="BG399"/>
  <c r="BE399"/>
  <c r="AA399"/>
  <c r="AA398"/>
  <c r="Y399"/>
  <c r="Y398"/>
  <c r="W399"/>
  <c r="W398"/>
  <c r="BK399"/>
  <c r="BK398"/>
  <c r="N398"/>
  <c r="N399"/>
  <c r="BF399"/>
  <c r="N97"/>
  <c r="BI397"/>
  <c r="BH397"/>
  <c r="BG397"/>
  <c r="BE397"/>
  <c r="AA397"/>
  <c r="Y397"/>
  <c r="W397"/>
  <c r="BK397"/>
  <c r="N397"/>
  <c r="BF397"/>
  <c r="BI394"/>
  <c r="BH394"/>
  <c r="BG394"/>
  <c r="BE394"/>
  <c r="AA394"/>
  <c r="Y394"/>
  <c r="W394"/>
  <c r="BK394"/>
  <c r="N394"/>
  <c r="BF394"/>
  <c r="BI393"/>
  <c r="BH393"/>
  <c r="BG393"/>
  <c r="BE393"/>
  <c r="AA393"/>
  <c r="Y393"/>
  <c r="W393"/>
  <c r="BK393"/>
  <c r="N393"/>
  <c r="BF393"/>
  <c r="BI392"/>
  <c r="BH392"/>
  <c r="BG392"/>
  <c r="BE392"/>
  <c r="AA392"/>
  <c r="Y392"/>
  <c r="W392"/>
  <c r="BK392"/>
  <c r="N392"/>
  <c r="BF392"/>
  <c r="BI391"/>
  <c r="BH391"/>
  <c r="BG391"/>
  <c r="BE391"/>
  <c r="AA391"/>
  <c r="Y391"/>
  <c r="W391"/>
  <c r="BK391"/>
  <c r="N391"/>
  <c r="BF391"/>
  <c r="BI390"/>
  <c r="BH390"/>
  <c r="BG390"/>
  <c r="BE390"/>
  <c r="AA390"/>
  <c r="Y390"/>
  <c r="W390"/>
  <c r="BK390"/>
  <c r="N390"/>
  <c r="BF390"/>
  <c r="BI389"/>
  <c r="BH389"/>
  <c r="BG389"/>
  <c r="BE389"/>
  <c r="AA389"/>
  <c r="Y389"/>
  <c r="W389"/>
  <c r="BK389"/>
  <c r="N389"/>
  <c r="BF389"/>
  <c r="BI388"/>
  <c r="BH388"/>
  <c r="BG388"/>
  <c r="BE388"/>
  <c r="AA388"/>
  <c r="Y388"/>
  <c r="W388"/>
  <c r="BK388"/>
  <c r="N388"/>
  <c r="BF388"/>
  <c r="BI387"/>
  <c r="BH387"/>
  <c r="BG387"/>
  <c r="BE387"/>
  <c r="AA387"/>
  <c r="Y387"/>
  <c r="W387"/>
  <c r="BK387"/>
  <c r="N387"/>
  <c r="BF387"/>
  <c r="BI384"/>
  <c r="BH384"/>
  <c r="BG384"/>
  <c r="BE384"/>
  <c r="AA384"/>
  <c r="Y384"/>
  <c r="W384"/>
  <c r="BK384"/>
  <c r="N384"/>
  <c r="BF384"/>
  <c r="BI375"/>
  <c r="BH375"/>
  <c r="BG375"/>
  <c r="BE375"/>
  <c r="AA375"/>
  <c r="Y375"/>
  <c r="W375"/>
  <c r="BK375"/>
  <c r="N375"/>
  <c r="BF375"/>
  <c r="BI371"/>
  <c r="BH371"/>
  <c r="BG371"/>
  <c r="BE371"/>
  <c r="AA371"/>
  <c r="Y371"/>
  <c r="W371"/>
  <c r="BK371"/>
  <c r="N371"/>
  <c r="BF371"/>
  <c r="BI370"/>
  <c r="BH370"/>
  <c r="BG370"/>
  <c r="BE370"/>
  <c r="AA370"/>
  <c r="Y370"/>
  <c r="W370"/>
  <c r="BK370"/>
  <c r="N370"/>
  <c r="BF370"/>
  <c r="BI368"/>
  <c r="BH368"/>
  <c r="BG368"/>
  <c r="BE368"/>
  <c r="AA368"/>
  <c r="Y368"/>
  <c r="W368"/>
  <c r="BK368"/>
  <c r="N368"/>
  <c r="BF368"/>
  <c r="BI367"/>
  <c r="BH367"/>
  <c r="BG367"/>
  <c r="BE367"/>
  <c r="AA367"/>
  <c r="Y367"/>
  <c r="W367"/>
  <c r="BK367"/>
  <c r="N367"/>
  <c r="BF367"/>
  <c r="BI354"/>
  <c r="BH354"/>
  <c r="BG354"/>
  <c r="BE354"/>
  <c r="AA354"/>
  <c r="Y354"/>
  <c r="W354"/>
  <c r="BK354"/>
  <c r="N354"/>
  <c r="BF354"/>
  <c r="BI351"/>
  <c r="BH351"/>
  <c r="BG351"/>
  <c r="BE351"/>
  <c r="AA351"/>
  <c r="Y351"/>
  <c r="W351"/>
  <c r="BK351"/>
  <c r="N351"/>
  <c r="BF351"/>
  <c r="BI345"/>
  <c r="BH345"/>
  <c r="BG345"/>
  <c r="BE345"/>
  <c r="AA345"/>
  <c r="Y345"/>
  <c r="W345"/>
  <c r="BK345"/>
  <c r="N345"/>
  <c r="BF345"/>
  <c r="BI344"/>
  <c r="BH344"/>
  <c r="BG344"/>
  <c r="BE344"/>
  <c r="AA344"/>
  <c r="Y344"/>
  <c r="W344"/>
  <c r="BK344"/>
  <c r="N344"/>
  <c r="BF344"/>
  <c r="BI337"/>
  <c r="BH337"/>
  <c r="BG337"/>
  <c r="BE337"/>
  <c r="AA337"/>
  <c r="Y337"/>
  <c r="W337"/>
  <c r="BK337"/>
  <c r="N337"/>
  <c r="BF337"/>
  <c r="BI331"/>
  <c r="BH331"/>
  <c r="BG331"/>
  <c r="BE331"/>
  <c r="AA331"/>
  <c r="Y331"/>
  <c r="W331"/>
  <c r="BK331"/>
  <c r="N331"/>
  <c r="BF331"/>
  <c r="BI329"/>
  <c r="BH329"/>
  <c r="BG329"/>
  <c r="BE329"/>
  <c r="AA329"/>
  <c r="Y329"/>
  <c r="W329"/>
  <c r="BK329"/>
  <c r="N329"/>
  <c r="BF329"/>
  <c r="BI328"/>
  <c r="BH328"/>
  <c r="BG328"/>
  <c r="BE328"/>
  <c r="AA328"/>
  <c r="Y328"/>
  <c r="W328"/>
  <c r="BK328"/>
  <c r="N328"/>
  <c r="BF328"/>
  <c r="BI327"/>
  <c r="BH327"/>
  <c r="BG327"/>
  <c r="BE327"/>
  <c r="AA327"/>
  <c r="Y327"/>
  <c r="W327"/>
  <c r="BK327"/>
  <c r="N327"/>
  <c r="BF327"/>
  <c r="BI326"/>
  <c r="BH326"/>
  <c r="BG326"/>
  <c r="BE326"/>
  <c r="AA326"/>
  <c r="Y326"/>
  <c r="W326"/>
  <c r="BK326"/>
  <c r="N326"/>
  <c r="BF326"/>
  <c r="BI325"/>
  <c r="BH325"/>
  <c r="BG325"/>
  <c r="BE325"/>
  <c r="AA325"/>
  <c r="Y325"/>
  <c r="W325"/>
  <c r="BK325"/>
  <c r="N325"/>
  <c r="BF325"/>
  <c r="BI324"/>
  <c r="BH324"/>
  <c r="BG324"/>
  <c r="BE324"/>
  <c r="AA324"/>
  <c r="Y324"/>
  <c r="W324"/>
  <c r="BK324"/>
  <c r="N324"/>
  <c r="BF324"/>
  <c r="BI322"/>
  <c r="BH322"/>
  <c r="BG322"/>
  <c r="BE322"/>
  <c r="AA322"/>
  <c r="AA321"/>
  <c r="Y322"/>
  <c r="Y321"/>
  <c r="W322"/>
  <c r="W321"/>
  <c r="BK322"/>
  <c r="BK321"/>
  <c r="N321"/>
  <c r="N322"/>
  <c r="BF322"/>
  <c r="N96"/>
  <c r="BI320"/>
  <c r="BH320"/>
  <c r="BG320"/>
  <c r="BE320"/>
  <c r="AA320"/>
  <c r="Y320"/>
  <c r="W320"/>
  <c r="BK320"/>
  <c r="N320"/>
  <c r="BF320"/>
  <c r="BI316"/>
  <c r="BH316"/>
  <c r="BG316"/>
  <c r="BE316"/>
  <c r="AA316"/>
  <c r="Y316"/>
  <c r="W316"/>
  <c r="BK316"/>
  <c r="N316"/>
  <c r="BF316"/>
  <c r="BI315"/>
  <c r="BH315"/>
  <c r="BG315"/>
  <c r="BE315"/>
  <c r="AA315"/>
  <c r="Y315"/>
  <c r="W315"/>
  <c r="BK315"/>
  <c r="N315"/>
  <c r="BF315"/>
  <c r="BI314"/>
  <c r="BH314"/>
  <c r="BG314"/>
  <c r="BE314"/>
  <c r="AA314"/>
  <c r="Y314"/>
  <c r="W314"/>
  <c r="BK314"/>
  <c r="N314"/>
  <c r="BF314"/>
  <c r="BI313"/>
  <c r="BH313"/>
  <c r="BG313"/>
  <c r="BE313"/>
  <c r="AA313"/>
  <c r="Y313"/>
  <c r="W313"/>
  <c r="BK313"/>
  <c r="N313"/>
  <c r="BF313"/>
  <c r="BI312"/>
  <c r="BH312"/>
  <c r="BG312"/>
  <c r="BE312"/>
  <c r="AA312"/>
  <c r="Y312"/>
  <c r="W312"/>
  <c r="BK312"/>
  <c r="N312"/>
  <c r="BF312"/>
  <c r="BI304"/>
  <c r="BH304"/>
  <c r="BG304"/>
  <c r="BE304"/>
  <c r="AA304"/>
  <c r="Y304"/>
  <c r="W304"/>
  <c r="BK304"/>
  <c r="N304"/>
  <c r="BF304"/>
  <c r="BI302"/>
  <c r="BH302"/>
  <c r="BG302"/>
  <c r="BE302"/>
  <c r="AA302"/>
  <c r="Y302"/>
  <c r="W302"/>
  <c r="BK302"/>
  <c r="N302"/>
  <c r="BF302"/>
  <c r="BI298"/>
  <c r="BH298"/>
  <c r="BG298"/>
  <c r="BE298"/>
  <c r="AA298"/>
  <c r="Y298"/>
  <c r="W298"/>
  <c r="BK298"/>
  <c r="N298"/>
  <c r="BF298"/>
  <c r="BI297"/>
  <c r="BH297"/>
  <c r="BG297"/>
  <c r="BE297"/>
  <c r="AA297"/>
  <c r="Y297"/>
  <c r="W297"/>
  <c r="BK297"/>
  <c r="N297"/>
  <c r="BF297"/>
  <c r="BI294"/>
  <c r="BH294"/>
  <c r="BG294"/>
  <c r="BE294"/>
  <c r="AA294"/>
  <c r="Y294"/>
  <c r="W294"/>
  <c r="BK294"/>
  <c r="N294"/>
  <c r="BF294"/>
  <c r="BI279"/>
  <c r="BH279"/>
  <c r="BG279"/>
  <c r="BE279"/>
  <c r="AA279"/>
  <c r="AA278"/>
  <c r="Y279"/>
  <c r="Y278"/>
  <c r="W279"/>
  <c r="W278"/>
  <c r="BK279"/>
  <c r="BK278"/>
  <c r="N278"/>
  <c r="N279"/>
  <c r="BF279"/>
  <c r="N95"/>
  <c r="BI277"/>
  <c r="BH277"/>
  <c r="BG277"/>
  <c r="BE277"/>
  <c r="AA277"/>
  <c r="Y277"/>
  <c r="W277"/>
  <c r="BK277"/>
  <c r="N277"/>
  <c r="BF277"/>
  <c r="BI276"/>
  <c r="BH276"/>
  <c r="BG276"/>
  <c r="BE276"/>
  <c r="AA276"/>
  <c r="Y276"/>
  <c r="W276"/>
  <c r="BK276"/>
  <c r="N276"/>
  <c r="BF276"/>
  <c r="BI275"/>
  <c r="BH275"/>
  <c r="BG275"/>
  <c r="BE275"/>
  <c r="AA275"/>
  <c r="Y275"/>
  <c r="W275"/>
  <c r="BK275"/>
  <c r="N275"/>
  <c r="BF275"/>
  <c r="BI274"/>
  <c r="BH274"/>
  <c r="BG274"/>
  <c r="BE274"/>
  <c r="AA274"/>
  <c r="Y274"/>
  <c r="W274"/>
  <c r="BK274"/>
  <c r="N274"/>
  <c r="BF274"/>
  <c r="BI270"/>
  <c r="BH270"/>
  <c r="BG270"/>
  <c r="BE270"/>
  <c r="AA270"/>
  <c r="Y270"/>
  <c r="W270"/>
  <c r="BK270"/>
  <c r="N270"/>
  <c r="BF270"/>
  <c r="BI269"/>
  <c r="BH269"/>
  <c r="BG269"/>
  <c r="BE269"/>
  <c r="AA269"/>
  <c r="Y269"/>
  <c r="W269"/>
  <c r="BK269"/>
  <c r="N269"/>
  <c r="BF269"/>
  <c r="BI268"/>
  <c r="BH268"/>
  <c r="BG268"/>
  <c r="BE268"/>
  <c r="AA268"/>
  <c r="Y268"/>
  <c r="W268"/>
  <c r="BK268"/>
  <c r="N268"/>
  <c r="BF268"/>
  <c r="BI263"/>
  <c r="BH263"/>
  <c r="BG263"/>
  <c r="BE263"/>
  <c r="AA263"/>
  <c r="AA262"/>
  <c r="Y263"/>
  <c r="Y262"/>
  <c r="W263"/>
  <c r="W262"/>
  <c r="BK263"/>
  <c r="BK262"/>
  <c r="N262"/>
  <c r="N263"/>
  <c r="BF263"/>
  <c r="N94"/>
  <c r="BI261"/>
  <c r="BH261"/>
  <c r="BG261"/>
  <c r="BE261"/>
  <c r="AA261"/>
  <c r="Y261"/>
  <c r="W261"/>
  <c r="BK261"/>
  <c r="N261"/>
  <c r="BF261"/>
  <c r="BI251"/>
  <c r="BH251"/>
  <c r="BG251"/>
  <c r="BE251"/>
  <c r="AA251"/>
  <c r="Y251"/>
  <c r="W251"/>
  <c r="BK251"/>
  <c r="N251"/>
  <c r="BF251"/>
  <c r="BI250"/>
  <c r="BH250"/>
  <c r="BG250"/>
  <c r="BE250"/>
  <c r="AA250"/>
  <c r="Y250"/>
  <c r="W250"/>
  <c r="BK250"/>
  <c r="N250"/>
  <c r="BF250"/>
  <c r="BI249"/>
  <c r="BH249"/>
  <c r="BG249"/>
  <c r="BE249"/>
  <c r="AA249"/>
  <c r="Y249"/>
  <c r="W249"/>
  <c r="BK249"/>
  <c r="N249"/>
  <c r="BF249"/>
  <c r="BI245"/>
  <c r="BH245"/>
  <c r="BG245"/>
  <c r="BE245"/>
  <c r="AA245"/>
  <c r="Y245"/>
  <c r="W245"/>
  <c r="BK245"/>
  <c r="N245"/>
  <c r="BF245"/>
  <c r="BI244"/>
  <c r="BH244"/>
  <c r="BG244"/>
  <c r="BE244"/>
  <c r="AA244"/>
  <c r="Y244"/>
  <c r="W244"/>
  <c r="BK244"/>
  <c r="N244"/>
  <c r="BF244"/>
  <c r="BI241"/>
  <c r="BH241"/>
  <c r="BG241"/>
  <c r="BE241"/>
  <c r="AA241"/>
  <c r="Y241"/>
  <c r="W241"/>
  <c r="BK241"/>
  <c r="N241"/>
  <c r="BF241"/>
  <c r="BI240"/>
  <c r="BH240"/>
  <c r="BG240"/>
  <c r="BE240"/>
  <c r="AA240"/>
  <c r="Y240"/>
  <c r="W240"/>
  <c r="BK240"/>
  <c r="N240"/>
  <c r="BF240"/>
  <c r="BI237"/>
  <c r="BH237"/>
  <c r="BG237"/>
  <c r="BE237"/>
  <c r="AA237"/>
  <c r="Y237"/>
  <c r="W237"/>
  <c r="BK237"/>
  <c r="N237"/>
  <c r="BF237"/>
  <c r="BI235"/>
  <c r="BH235"/>
  <c r="BG235"/>
  <c r="BE235"/>
  <c r="AA235"/>
  <c r="AA234"/>
  <c r="Y235"/>
  <c r="Y234"/>
  <c r="W235"/>
  <c r="W234"/>
  <c r="BK235"/>
  <c r="BK234"/>
  <c r="N234"/>
  <c r="N235"/>
  <c r="BF235"/>
  <c r="N93"/>
  <c r="BI228"/>
  <c r="BH228"/>
  <c r="BG228"/>
  <c r="BE228"/>
  <c r="AA228"/>
  <c r="Y228"/>
  <c r="W228"/>
  <c r="BK228"/>
  <c r="N228"/>
  <c r="BF228"/>
  <c r="BI226"/>
  <c r="BH226"/>
  <c r="BG226"/>
  <c r="BE226"/>
  <c r="AA226"/>
  <c r="Y226"/>
  <c r="W226"/>
  <c r="BK226"/>
  <c r="N226"/>
  <c r="BF226"/>
  <c r="BI222"/>
  <c r="BH222"/>
  <c r="BG222"/>
  <c r="BE222"/>
  <c r="AA222"/>
  <c r="Y222"/>
  <c r="W222"/>
  <c r="BK222"/>
  <c r="N222"/>
  <c r="BF222"/>
  <c r="BI220"/>
  <c r="BH220"/>
  <c r="BG220"/>
  <c r="BE220"/>
  <c r="AA220"/>
  <c r="Y220"/>
  <c r="W220"/>
  <c r="BK220"/>
  <c r="N220"/>
  <c r="BF220"/>
  <c r="BI219"/>
  <c r="BH219"/>
  <c r="BG219"/>
  <c r="BE219"/>
  <c r="AA219"/>
  <c r="Y219"/>
  <c r="W219"/>
  <c r="BK219"/>
  <c r="N219"/>
  <c r="BF219"/>
  <c r="BI218"/>
  <c r="BH218"/>
  <c r="BG218"/>
  <c r="BE218"/>
  <c r="AA218"/>
  <c r="Y218"/>
  <c r="W218"/>
  <c r="BK218"/>
  <c r="N218"/>
  <c r="BF218"/>
  <c r="BI217"/>
  <c r="BH217"/>
  <c r="BG217"/>
  <c r="BE217"/>
  <c r="AA217"/>
  <c r="Y217"/>
  <c r="W217"/>
  <c r="BK217"/>
  <c r="N217"/>
  <c r="BF217"/>
  <c r="BI216"/>
  <c r="BH216"/>
  <c r="BG216"/>
  <c r="BE216"/>
  <c r="AA216"/>
  <c r="Y216"/>
  <c r="W216"/>
  <c r="BK216"/>
  <c r="N216"/>
  <c r="BF216"/>
  <c r="BI215"/>
  <c r="BH215"/>
  <c r="BG215"/>
  <c r="BE215"/>
  <c r="AA215"/>
  <c r="Y215"/>
  <c r="W215"/>
  <c r="BK215"/>
  <c r="N215"/>
  <c r="BF215"/>
  <c r="BI212"/>
  <c r="BH212"/>
  <c r="BG212"/>
  <c r="BE212"/>
  <c r="AA212"/>
  <c r="Y212"/>
  <c r="W212"/>
  <c r="BK212"/>
  <c r="N212"/>
  <c r="BF212"/>
  <c r="BI211"/>
  <c r="BH211"/>
  <c r="BG211"/>
  <c r="BE211"/>
  <c r="AA211"/>
  <c r="AA210"/>
  <c r="Y211"/>
  <c r="Y210"/>
  <c r="W211"/>
  <c r="W210"/>
  <c r="BK211"/>
  <c r="BK210"/>
  <c r="N210"/>
  <c r="N211"/>
  <c r="BF211"/>
  <c r="N92"/>
  <c r="BI209"/>
  <c r="BH209"/>
  <c r="BG209"/>
  <c r="BE209"/>
  <c r="AA209"/>
  <c r="Y209"/>
  <c r="W209"/>
  <c r="BK209"/>
  <c r="N209"/>
  <c r="BF209"/>
  <c r="BI208"/>
  <c r="BH208"/>
  <c r="BG208"/>
  <c r="BE208"/>
  <c r="AA208"/>
  <c r="Y208"/>
  <c r="W208"/>
  <c r="BK208"/>
  <c r="N208"/>
  <c r="BF208"/>
  <c r="BI204"/>
  <c r="BH204"/>
  <c r="BG204"/>
  <c r="BE204"/>
  <c r="AA204"/>
  <c r="Y204"/>
  <c r="W204"/>
  <c r="BK204"/>
  <c r="N204"/>
  <c r="BF204"/>
  <c r="BI203"/>
  <c r="BH203"/>
  <c r="BG203"/>
  <c r="BE203"/>
  <c r="AA203"/>
  <c r="Y203"/>
  <c r="W203"/>
  <c r="BK203"/>
  <c r="N203"/>
  <c r="BF203"/>
  <c r="BI191"/>
  <c r="BH191"/>
  <c r="BG191"/>
  <c r="BE191"/>
  <c r="AA191"/>
  <c r="Y191"/>
  <c r="W191"/>
  <c r="BK191"/>
  <c r="N191"/>
  <c r="BF191"/>
  <c r="BI190"/>
  <c r="BH190"/>
  <c r="BG190"/>
  <c r="BE190"/>
  <c r="AA190"/>
  <c r="Y190"/>
  <c r="W190"/>
  <c r="BK190"/>
  <c r="N190"/>
  <c r="BF190"/>
  <c r="BI186"/>
  <c r="BH186"/>
  <c r="BG186"/>
  <c r="BE186"/>
  <c r="AA186"/>
  <c r="Y186"/>
  <c r="W186"/>
  <c r="BK186"/>
  <c r="N186"/>
  <c r="BF186"/>
  <c r="BI185"/>
  <c r="BH185"/>
  <c r="BG185"/>
  <c r="BE185"/>
  <c r="AA185"/>
  <c r="Y185"/>
  <c r="W185"/>
  <c r="BK185"/>
  <c r="N185"/>
  <c r="BF185"/>
  <c r="BI184"/>
  <c r="BH184"/>
  <c r="BG184"/>
  <c r="BE184"/>
  <c r="AA184"/>
  <c r="Y184"/>
  <c r="W184"/>
  <c r="BK184"/>
  <c r="N184"/>
  <c r="BF184"/>
  <c r="BI183"/>
  <c r="BH183"/>
  <c r="BG183"/>
  <c r="BE183"/>
  <c r="AA183"/>
  <c r="Y183"/>
  <c r="W183"/>
  <c r="BK183"/>
  <c r="N183"/>
  <c r="BF183"/>
  <c r="BI182"/>
  <c r="BH182"/>
  <c r="BG182"/>
  <c r="BE182"/>
  <c r="AA182"/>
  <c r="Y182"/>
  <c r="W182"/>
  <c r="BK182"/>
  <c r="N182"/>
  <c r="BF182"/>
  <c r="BI179"/>
  <c r="BH179"/>
  <c r="BG179"/>
  <c r="BE179"/>
  <c r="AA179"/>
  <c r="Y179"/>
  <c r="W179"/>
  <c r="BK179"/>
  <c r="N179"/>
  <c r="BF179"/>
  <c r="BI178"/>
  <c r="BH178"/>
  <c r="BG178"/>
  <c r="BE178"/>
  <c r="AA178"/>
  <c r="Y178"/>
  <c r="W178"/>
  <c r="BK178"/>
  <c r="N178"/>
  <c r="BF178"/>
  <c r="BI174"/>
  <c r="BH174"/>
  <c r="BG174"/>
  <c r="BE174"/>
  <c r="AA174"/>
  <c r="AA173"/>
  <c r="Y174"/>
  <c r="Y173"/>
  <c r="W174"/>
  <c r="W173"/>
  <c r="BK174"/>
  <c r="BK173"/>
  <c r="N173"/>
  <c r="N174"/>
  <c r="BF174"/>
  <c r="N91"/>
  <c r="BI171"/>
  <c r="BH171"/>
  <c r="BG171"/>
  <c r="BE171"/>
  <c r="AA171"/>
  <c r="Y171"/>
  <c r="W171"/>
  <c r="BK171"/>
  <c r="N171"/>
  <c r="BF171"/>
  <c r="BI170"/>
  <c r="BH170"/>
  <c r="BG170"/>
  <c r="BE170"/>
  <c r="AA170"/>
  <c r="Y170"/>
  <c r="W170"/>
  <c r="BK170"/>
  <c r="N170"/>
  <c r="BF170"/>
  <c r="BI167"/>
  <c r="BH167"/>
  <c r="BG167"/>
  <c r="BE167"/>
  <c r="AA167"/>
  <c r="Y167"/>
  <c r="W167"/>
  <c r="BK167"/>
  <c r="N167"/>
  <c r="BF167"/>
  <c r="BI166"/>
  <c r="BH166"/>
  <c r="BG166"/>
  <c r="BE166"/>
  <c r="AA166"/>
  <c r="Y166"/>
  <c r="W166"/>
  <c r="BK166"/>
  <c r="N166"/>
  <c r="BF166"/>
  <c r="BI162"/>
  <c r="BH162"/>
  <c r="BG162"/>
  <c r="BE162"/>
  <c r="AA162"/>
  <c r="Y162"/>
  <c r="W162"/>
  <c r="BK162"/>
  <c r="N162"/>
  <c r="BF162"/>
  <c r="BI161"/>
  <c r="BH161"/>
  <c r="BG161"/>
  <c r="BE161"/>
  <c r="AA161"/>
  <c r="Y161"/>
  <c r="W161"/>
  <c r="BK161"/>
  <c r="N161"/>
  <c r="BF161"/>
  <c r="BI160"/>
  <c r="BH160"/>
  <c r="BG160"/>
  <c r="BE160"/>
  <c r="AA160"/>
  <c r="Y160"/>
  <c r="W160"/>
  <c r="BK160"/>
  <c r="N160"/>
  <c r="BF160"/>
  <c r="BI157"/>
  <c r="BH157"/>
  <c r="BG157"/>
  <c r="BE157"/>
  <c r="AA157"/>
  <c r="Y157"/>
  <c r="W157"/>
  <c r="BK157"/>
  <c r="N157"/>
  <c r="BF157"/>
  <c r="BI145"/>
  <c r="BH145"/>
  <c r="BG145"/>
  <c r="BE145"/>
  <c r="AA145"/>
  <c r="Y145"/>
  <c r="W145"/>
  <c r="BK145"/>
  <c r="N145"/>
  <c r="BF145"/>
  <c r="BI144"/>
  <c r="BH144"/>
  <c r="BG144"/>
  <c r="BE144"/>
  <c r="AA144"/>
  <c r="Y144"/>
  <c r="W144"/>
  <c r="BK144"/>
  <c r="N144"/>
  <c r="BF144"/>
  <c r="BI140"/>
  <c r="BH140"/>
  <c r="BG140"/>
  <c r="BE140"/>
  <c r="AA140"/>
  <c r="AA139"/>
  <c r="AA138"/>
  <c r="AA137"/>
  <c r="Y140"/>
  <c r="Y139"/>
  <c r="Y138"/>
  <c r="Y137"/>
  <c r="W140"/>
  <c r="W139"/>
  <c r="W138"/>
  <c r="W137"/>
  <c i="1" r="AU91"/>
  <c i="5" r="BK140"/>
  <c r="BK139"/>
  <c r="N139"/>
  <c r="BK138"/>
  <c r="N138"/>
  <c r="BK137"/>
  <c r="N137"/>
  <c r="N88"/>
  <c r="N140"/>
  <c r="BF140"/>
  <c r="N90"/>
  <c r="N89"/>
  <c r="F133"/>
  <c r="F131"/>
  <c r="F129"/>
  <c r="BI118"/>
  <c r="BH118"/>
  <c r="BG118"/>
  <c r="BE118"/>
  <c r="N118"/>
  <c r="BF118"/>
  <c r="BI117"/>
  <c r="BH117"/>
  <c r="BG117"/>
  <c r="BE117"/>
  <c r="N117"/>
  <c r="BF117"/>
  <c r="BI116"/>
  <c r="BH116"/>
  <c r="BG116"/>
  <c r="BE116"/>
  <c r="N116"/>
  <c r="BF116"/>
  <c r="BI115"/>
  <c r="BH115"/>
  <c r="BG115"/>
  <c r="BE115"/>
  <c r="N115"/>
  <c r="BF115"/>
  <c r="BI114"/>
  <c r="BH114"/>
  <c r="BG114"/>
  <c r="BE114"/>
  <c r="N114"/>
  <c r="BF114"/>
  <c r="BI113"/>
  <c r="H36"/>
  <c i="1" r="BD91"/>
  <c i="5" r="BH113"/>
  <c r="H35"/>
  <c i="1" r="BC91"/>
  <c i="5" r="BG113"/>
  <c r="H34"/>
  <c i="1" r="BB91"/>
  <c i="5" r="BE113"/>
  <c r="M32"/>
  <c i="1" r="AV91"/>
  <c i="5" r="H32"/>
  <c i="1" r="AZ91"/>
  <c i="5" r="N113"/>
  <c r="N112"/>
  <c r="L120"/>
  <c r="BF113"/>
  <c r="M33"/>
  <c i="1" r="AW91"/>
  <c i="5" r="H33"/>
  <c i="1" r="BA91"/>
  <c i="5" r="M28"/>
  <c i="1" r="AS91"/>
  <c i="5" r="M27"/>
  <c r="F83"/>
  <c r="F81"/>
  <c r="F79"/>
  <c r="M30"/>
  <c i="1" r="AG91"/>
  <c i="5" r="L38"/>
  <c r="O21"/>
  <c r="E21"/>
  <c r="M134"/>
  <c r="M84"/>
  <c r="O20"/>
  <c r="O18"/>
  <c r="E18"/>
  <c r="M133"/>
  <c r="M83"/>
  <c r="O17"/>
  <c r="O15"/>
  <c r="E15"/>
  <c r="F134"/>
  <c r="F84"/>
  <c r="O14"/>
  <c r="O9"/>
  <c r="M131"/>
  <c r="M81"/>
  <c r="F6"/>
  <c r="F128"/>
  <c r="F78"/>
  <c i="1" r="AY90"/>
  <c r="AX90"/>
  <c i="4" r="BI213"/>
  <c r="BH213"/>
  <c r="BG213"/>
  <c r="BE213"/>
  <c r="BK213"/>
  <c r="N213"/>
  <c r="BF213"/>
  <c r="BI212"/>
  <c r="BH212"/>
  <c r="BG212"/>
  <c r="BE212"/>
  <c r="BK212"/>
  <c r="N212"/>
  <c r="BF212"/>
  <c r="BI211"/>
  <c r="BH211"/>
  <c r="BG211"/>
  <c r="BE211"/>
  <c r="BK211"/>
  <c r="N211"/>
  <c r="BF211"/>
  <c r="BI210"/>
  <c r="BH210"/>
  <c r="BG210"/>
  <c r="BE210"/>
  <c r="BK210"/>
  <c r="N210"/>
  <c r="BF210"/>
  <c r="BI209"/>
  <c r="BH209"/>
  <c r="BG209"/>
  <c r="BE209"/>
  <c r="BK209"/>
  <c r="BK208"/>
  <c r="N208"/>
  <c r="N209"/>
  <c r="BF209"/>
  <c r="N99"/>
  <c r="BI207"/>
  <c r="BH207"/>
  <c r="BG207"/>
  <c r="BE207"/>
  <c r="AA207"/>
  <c r="AA206"/>
  <c r="AA205"/>
  <c r="Y207"/>
  <c r="Y206"/>
  <c r="Y205"/>
  <c r="W207"/>
  <c r="W206"/>
  <c r="W205"/>
  <c r="BK207"/>
  <c r="BK206"/>
  <c r="N206"/>
  <c r="BK205"/>
  <c r="N205"/>
  <c r="N207"/>
  <c r="BF207"/>
  <c r="N98"/>
  <c r="N97"/>
  <c r="BI204"/>
  <c r="BH204"/>
  <c r="BG204"/>
  <c r="BE204"/>
  <c r="AA204"/>
  <c r="Y204"/>
  <c r="W204"/>
  <c r="BK204"/>
  <c r="N204"/>
  <c r="BF204"/>
  <c r="BI203"/>
  <c r="BH203"/>
  <c r="BG203"/>
  <c r="BE203"/>
  <c r="AA203"/>
  <c r="Y203"/>
  <c r="W203"/>
  <c r="BK203"/>
  <c r="N203"/>
  <c r="BF203"/>
  <c r="BI202"/>
  <c r="BH202"/>
  <c r="BG202"/>
  <c r="BE202"/>
  <c r="AA202"/>
  <c r="Y202"/>
  <c r="W202"/>
  <c r="BK202"/>
  <c r="N202"/>
  <c r="BF202"/>
  <c r="BI201"/>
  <c r="BH201"/>
  <c r="BG201"/>
  <c r="BE201"/>
  <c r="AA201"/>
  <c r="Y201"/>
  <c r="W201"/>
  <c r="BK201"/>
  <c r="N201"/>
  <c r="BF201"/>
  <c r="BI199"/>
  <c r="BH199"/>
  <c r="BG199"/>
  <c r="BE199"/>
  <c r="AA199"/>
  <c r="AA198"/>
  <c r="Y199"/>
  <c r="Y198"/>
  <c r="W199"/>
  <c r="W198"/>
  <c r="BK199"/>
  <c r="BK198"/>
  <c r="N198"/>
  <c r="N199"/>
  <c r="BF199"/>
  <c r="N96"/>
  <c r="BI197"/>
  <c r="BH197"/>
  <c r="BG197"/>
  <c r="BE197"/>
  <c r="AA197"/>
  <c r="Y197"/>
  <c r="W197"/>
  <c r="BK197"/>
  <c r="N197"/>
  <c r="BF197"/>
  <c r="BI196"/>
  <c r="BH196"/>
  <c r="BG196"/>
  <c r="BE196"/>
  <c r="AA196"/>
  <c r="Y196"/>
  <c r="W196"/>
  <c r="BK196"/>
  <c r="N196"/>
  <c r="BF196"/>
  <c r="BI195"/>
  <c r="BH195"/>
  <c r="BG195"/>
  <c r="BE195"/>
  <c r="AA195"/>
  <c r="Y195"/>
  <c r="W195"/>
  <c r="BK195"/>
  <c r="N195"/>
  <c r="BF195"/>
  <c r="BI194"/>
  <c r="BH194"/>
  <c r="BG194"/>
  <c r="BE194"/>
  <c r="AA194"/>
  <c r="Y194"/>
  <c r="W194"/>
  <c r="BK194"/>
  <c r="N194"/>
  <c r="BF194"/>
  <c r="BI193"/>
  <c r="BH193"/>
  <c r="BG193"/>
  <c r="BE193"/>
  <c r="AA193"/>
  <c r="Y193"/>
  <c r="W193"/>
  <c r="BK193"/>
  <c r="N193"/>
  <c r="BF193"/>
  <c r="BI192"/>
  <c r="BH192"/>
  <c r="BG192"/>
  <c r="BE192"/>
  <c r="AA192"/>
  <c r="Y192"/>
  <c r="W192"/>
  <c r="BK192"/>
  <c r="N192"/>
  <c r="BF192"/>
  <c r="BI191"/>
  <c r="BH191"/>
  <c r="BG191"/>
  <c r="BE191"/>
  <c r="AA191"/>
  <c r="Y191"/>
  <c r="W191"/>
  <c r="BK191"/>
  <c r="N191"/>
  <c r="BF191"/>
  <c r="BI190"/>
  <c r="BH190"/>
  <c r="BG190"/>
  <c r="BE190"/>
  <c r="AA190"/>
  <c r="Y190"/>
  <c r="W190"/>
  <c r="BK190"/>
  <c r="N190"/>
  <c r="BF190"/>
  <c r="BI189"/>
  <c r="BH189"/>
  <c r="BG189"/>
  <c r="BE189"/>
  <c r="AA189"/>
  <c r="Y189"/>
  <c r="W189"/>
  <c r="BK189"/>
  <c r="N189"/>
  <c r="BF189"/>
  <c r="BI188"/>
  <c r="BH188"/>
  <c r="BG188"/>
  <c r="BE188"/>
  <c r="AA188"/>
  <c r="Y188"/>
  <c r="W188"/>
  <c r="BK188"/>
  <c r="N188"/>
  <c r="BF188"/>
  <c r="BI187"/>
  <c r="BH187"/>
  <c r="BG187"/>
  <c r="BE187"/>
  <c r="AA187"/>
  <c r="Y187"/>
  <c r="W187"/>
  <c r="BK187"/>
  <c r="N187"/>
  <c r="BF187"/>
  <c r="BI186"/>
  <c r="BH186"/>
  <c r="BG186"/>
  <c r="BE186"/>
  <c r="AA186"/>
  <c r="Y186"/>
  <c r="W186"/>
  <c r="BK186"/>
  <c r="N186"/>
  <c r="BF186"/>
  <c r="BI173"/>
  <c r="BH173"/>
  <c r="BG173"/>
  <c r="BE173"/>
  <c r="AA173"/>
  <c r="AA172"/>
  <c r="Y173"/>
  <c r="Y172"/>
  <c r="W173"/>
  <c r="W172"/>
  <c r="BK173"/>
  <c r="BK172"/>
  <c r="N172"/>
  <c r="N173"/>
  <c r="BF173"/>
  <c r="N95"/>
  <c r="BI168"/>
  <c r="BH168"/>
  <c r="BG168"/>
  <c r="BE168"/>
  <c r="AA168"/>
  <c r="AA167"/>
  <c r="AA166"/>
  <c r="Y168"/>
  <c r="Y167"/>
  <c r="Y166"/>
  <c r="W168"/>
  <c r="W167"/>
  <c r="W166"/>
  <c r="BK168"/>
  <c r="BK167"/>
  <c r="N167"/>
  <c r="BK166"/>
  <c r="N166"/>
  <c r="N168"/>
  <c r="BF168"/>
  <c r="N94"/>
  <c r="N93"/>
  <c r="BI165"/>
  <c r="BH165"/>
  <c r="BG165"/>
  <c r="BE165"/>
  <c r="AA165"/>
  <c r="AA164"/>
  <c r="Y165"/>
  <c r="Y164"/>
  <c r="W165"/>
  <c r="W164"/>
  <c r="BK165"/>
  <c r="BK164"/>
  <c r="N164"/>
  <c r="N165"/>
  <c r="BF165"/>
  <c r="N92"/>
  <c r="BI163"/>
  <c r="BH163"/>
  <c r="BG163"/>
  <c r="BE163"/>
  <c r="AA163"/>
  <c r="Y163"/>
  <c r="W163"/>
  <c r="BK163"/>
  <c r="N163"/>
  <c r="BF163"/>
  <c r="BI162"/>
  <c r="BH162"/>
  <c r="BG162"/>
  <c r="BE162"/>
  <c r="AA162"/>
  <c r="Y162"/>
  <c r="W162"/>
  <c r="BK162"/>
  <c r="N162"/>
  <c r="BF162"/>
  <c r="BI161"/>
  <c r="BH161"/>
  <c r="BG161"/>
  <c r="BE161"/>
  <c r="AA161"/>
  <c r="Y161"/>
  <c r="W161"/>
  <c r="BK161"/>
  <c r="N161"/>
  <c r="BF161"/>
  <c r="BI160"/>
  <c r="BH160"/>
  <c r="BG160"/>
  <c r="BE160"/>
  <c r="AA160"/>
  <c r="Y160"/>
  <c r="W160"/>
  <c r="BK160"/>
  <c r="N160"/>
  <c r="BF160"/>
  <c r="BI159"/>
  <c r="BH159"/>
  <c r="BG159"/>
  <c r="BE159"/>
  <c r="AA159"/>
  <c r="Y159"/>
  <c r="W159"/>
  <c r="BK159"/>
  <c r="N159"/>
  <c r="BF159"/>
  <c r="BI158"/>
  <c r="BH158"/>
  <c r="BG158"/>
  <c r="BE158"/>
  <c r="AA158"/>
  <c r="Y158"/>
  <c r="W158"/>
  <c r="BK158"/>
  <c r="N158"/>
  <c r="BF158"/>
  <c r="BI157"/>
  <c r="BH157"/>
  <c r="BG157"/>
  <c r="BE157"/>
  <c r="AA157"/>
  <c r="Y157"/>
  <c r="W157"/>
  <c r="BK157"/>
  <c r="N157"/>
  <c r="BF157"/>
  <c r="BI153"/>
  <c r="BH153"/>
  <c r="BG153"/>
  <c r="BE153"/>
  <c r="AA153"/>
  <c r="Y153"/>
  <c r="W153"/>
  <c r="BK153"/>
  <c r="N153"/>
  <c r="BF153"/>
  <c r="BI149"/>
  <c r="BH149"/>
  <c r="BG149"/>
  <c r="BE149"/>
  <c r="AA149"/>
  <c r="Y149"/>
  <c r="W149"/>
  <c r="BK149"/>
  <c r="N149"/>
  <c r="BF149"/>
  <c r="BI143"/>
  <c r="BH143"/>
  <c r="BG143"/>
  <c r="BE143"/>
  <c r="AA143"/>
  <c r="Y143"/>
  <c r="W143"/>
  <c r="BK143"/>
  <c r="N143"/>
  <c r="BF143"/>
  <c r="BI141"/>
  <c r="BH141"/>
  <c r="BG141"/>
  <c r="BE141"/>
  <c r="AA141"/>
  <c r="Y141"/>
  <c r="W141"/>
  <c r="BK141"/>
  <c r="N141"/>
  <c r="BF141"/>
  <c r="BI137"/>
  <c r="BH137"/>
  <c r="BG137"/>
  <c r="BE137"/>
  <c r="AA137"/>
  <c r="Y137"/>
  <c r="W137"/>
  <c r="BK137"/>
  <c r="N137"/>
  <c r="BF137"/>
  <c r="BI136"/>
  <c r="BH136"/>
  <c r="BG136"/>
  <c r="BE136"/>
  <c r="AA136"/>
  <c r="AA135"/>
  <c r="Y136"/>
  <c r="Y135"/>
  <c r="W136"/>
  <c r="W135"/>
  <c r="BK136"/>
  <c r="BK135"/>
  <c r="N135"/>
  <c r="N136"/>
  <c r="BF136"/>
  <c r="N91"/>
  <c r="BI134"/>
  <c r="BH134"/>
  <c r="BG134"/>
  <c r="BE134"/>
  <c r="AA134"/>
  <c r="Y134"/>
  <c r="W134"/>
  <c r="BK134"/>
  <c r="N134"/>
  <c r="BF134"/>
  <c r="BI133"/>
  <c r="BH133"/>
  <c r="BG133"/>
  <c r="BE133"/>
  <c r="AA133"/>
  <c r="Y133"/>
  <c r="W133"/>
  <c r="BK133"/>
  <c r="N133"/>
  <c r="BF133"/>
  <c r="BI132"/>
  <c r="BH132"/>
  <c r="BG132"/>
  <c r="BE132"/>
  <c r="AA132"/>
  <c r="Y132"/>
  <c r="W132"/>
  <c r="BK132"/>
  <c r="N132"/>
  <c r="BF132"/>
  <c r="BI131"/>
  <c r="BH131"/>
  <c r="BG131"/>
  <c r="BE131"/>
  <c r="AA131"/>
  <c r="Y131"/>
  <c r="W131"/>
  <c r="BK131"/>
  <c r="N131"/>
  <c r="BF131"/>
  <c r="BI129"/>
  <c r="BH129"/>
  <c r="BG129"/>
  <c r="BE129"/>
  <c r="AA129"/>
  <c r="AA128"/>
  <c r="AA127"/>
  <c r="AA126"/>
  <c r="Y129"/>
  <c r="Y128"/>
  <c r="Y127"/>
  <c r="Y126"/>
  <c r="W129"/>
  <c r="W128"/>
  <c r="W127"/>
  <c r="W126"/>
  <c i="1" r="AU90"/>
  <c i="4" r="BK129"/>
  <c r="BK128"/>
  <c r="N128"/>
  <c r="BK127"/>
  <c r="N127"/>
  <c r="BK126"/>
  <c r="N126"/>
  <c r="N88"/>
  <c r="N129"/>
  <c r="BF129"/>
  <c r="N90"/>
  <c r="N89"/>
  <c r="F122"/>
  <c r="F120"/>
  <c r="F118"/>
  <c r="BI107"/>
  <c r="BH107"/>
  <c r="BG107"/>
  <c r="BE107"/>
  <c r="N107"/>
  <c r="BF107"/>
  <c r="BI106"/>
  <c r="BH106"/>
  <c r="BG106"/>
  <c r="BE106"/>
  <c r="N106"/>
  <c r="BF106"/>
  <c r="BI105"/>
  <c r="BH105"/>
  <c r="BG105"/>
  <c r="BE105"/>
  <c r="N105"/>
  <c r="BF105"/>
  <c r="BI104"/>
  <c r="BH104"/>
  <c r="BG104"/>
  <c r="BE104"/>
  <c r="N104"/>
  <c r="BF104"/>
  <c r="BI103"/>
  <c r="BH103"/>
  <c r="BG103"/>
  <c r="BE103"/>
  <c r="N103"/>
  <c r="BF103"/>
  <c r="BI102"/>
  <c r="H36"/>
  <c i="1" r="BD90"/>
  <c i="4" r="BH102"/>
  <c r="H35"/>
  <c i="1" r="BC90"/>
  <c i="4" r="BG102"/>
  <c r="H34"/>
  <c i="1" r="BB90"/>
  <c i="4" r="BE102"/>
  <c r="M32"/>
  <c i="1" r="AV90"/>
  <c i="4" r="H32"/>
  <c i="1" r="AZ90"/>
  <c i="4" r="N102"/>
  <c r="N101"/>
  <c r="L109"/>
  <c r="BF102"/>
  <c r="M33"/>
  <c i="1" r="AW90"/>
  <c i="4" r="H33"/>
  <c i="1" r="BA90"/>
  <c i="4" r="M28"/>
  <c i="1" r="AS90"/>
  <c i="4" r="M27"/>
  <c r="F83"/>
  <c r="F81"/>
  <c r="F79"/>
  <c r="M30"/>
  <c i="1" r="AG90"/>
  <c i="4" r="L38"/>
  <c r="O21"/>
  <c r="E21"/>
  <c r="M123"/>
  <c r="M84"/>
  <c r="O20"/>
  <c r="O18"/>
  <c r="E18"/>
  <c r="M122"/>
  <c r="M83"/>
  <c r="O17"/>
  <c r="O15"/>
  <c r="E15"/>
  <c r="F123"/>
  <c r="F84"/>
  <c r="O14"/>
  <c r="O9"/>
  <c r="M120"/>
  <c r="M81"/>
  <c r="F6"/>
  <c r="F117"/>
  <c r="F78"/>
  <c i="1" r="AY89"/>
  <c r="AX89"/>
  <c i="3" r="BI279"/>
  <c r="BH279"/>
  <c r="BG279"/>
  <c r="BE279"/>
  <c r="BK279"/>
  <c r="N279"/>
  <c r="BF279"/>
  <c r="BI278"/>
  <c r="BH278"/>
  <c r="BG278"/>
  <c r="BE278"/>
  <c r="BK278"/>
  <c r="N278"/>
  <c r="BF278"/>
  <c r="BI277"/>
  <c r="BH277"/>
  <c r="BG277"/>
  <c r="BE277"/>
  <c r="BK277"/>
  <c r="N277"/>
  <c r="BF277"/>
  <c r="BI276"/>
  <c r="BH276"/>
  <c r="BG276"/>
  <c r="BE276"/>
  <c r="BK276"/>
  <c r="N276"/>
  <c r="BF276"/>
  <c r="BI275"/>
  <c r="BH275"/>
  <c r="BG275"/>
  <c r="BE275"/>
  <c r="BK275"/>
  <c r="BK274"/>
  <c r="N274"/>
  <c r="N275"/>
  <c r="BF275"/>
  <c r="N100"/>
  <c r="BI273"/>
  <c r="BH273"/>
  <c r="BG273"/>
  <c r="BE273"/>
  <c r="AA273"/>
  <c r="AA272"/>
  <c r="AA271"/>
  <c r="Y273"/>
  <c r="Y272"/>
  <c r="Y271"/>
  <c r="W273"/>
  <c r="W272"/>
  <c r="W271"/>
  <c r="BK273"/>
  <c r="BK272"/>
  <c r="N272"/>
  <c r="BK271"/>
  <c r="N271"/>
  <c r="N273"/>
  <c r="BF273"/>
  <c r="N99"/>
  <c r="N98"/>
  <c r="BI270"/>
  <c r="BH270"/>
  <c r="BG270"/>
  <c r="BE270"/>
  <c r="AA270"/>
  <c r="Y270"/>
  <c r="W270"/>
  <c r="BK270"/>
  <c r="N270"/>
  <c r="BF270"/>
  <c r="BI269"/>
  <c r="BH269"/>
  <c r="BG269"/>
  <c r="BE269"/>
  <c r="AA269"/>
  <c r="Y269"/>
  <c r="W269"/>
  <c r="BK269"/>
  <c r="N269"/>
  <c r="BF269"/>
  <c r="BI268"/>
  <c r="BH268"/>
  <c r="BG268"/>
  <c r="BE268"/>
  <c r="AA268"/>
  <c r="AA267"/>
  <c r="Y268"/>
  <c r="Y267"/>
  <c r="W268"/>
  <c r="W267"/>
  <c r="BK268"/>
  <c r="BK267"/>
  <c r="N267"/>
  <c r="N268"/>
  <c r="BF268"/>
  <c r="N97"/>
  <c r="BI266"/>
  <c r="BH266"/>
  <c r="BG266"/>
  <c r="BE266"/>
  <c r="AA266"/>
  <c r="Y266"/>
  <c r="W266"/>
  <c r="BK266"/>
  <c r="N266"/>
  <c r="BF266"/>
  <c r="BI265"/>
  <c r="BH265"/>
  <c r="BG265"/>
  <c r="BE265"/>
  <c r="AA265"/>
  <c r="Y265"/>
  <c r="W265"/>
  <c r="BK265"/>
  <c r="N265"/>
  <c r="BF265"/>
  <c r="BI264"/>
  <c r="BH264"/>
  <c r="BG264"/>
  <c r="BE264"/>
  <c r="AA264"/>
  <c r="Y264"/>
  <c r="W264"/>
  <c r="BK264"/>
  <c r="N264"/>
  <c r="BF264"/>
  <c r="BI261"/>
  <c r="BH261"/>
  <c r="BG261"/>
  <c r="BE261"/>
  <c r="AA261"/>
  <c r="Y261"/>
  <c r="W261"/>
  <c r="BK261"/>
  <c r="N261"/>
  <c r="BF261"/>
  <c r="BI259"/>
  <c r="BH259"/>
  <c r="BG259"/>
  <c r="BE259"/>
  <c r="AA259"/>
  <c r="Y259"/>
  <c r="W259"/>
  <c r="BK259"/>
  <c r="N259"/>
  <c r="BF259"/>
  <c r="BI258"/>
  <c r="BH258"/>
  <c r="BG258"/>
  <c r="BE258"/>
  <c r="AA258"/>
  <c r="Y258"/>
  <c r="W258"/>
  <c r="BK258"/>
  <c r="N258"/>
  <c r="BF258"/>
  <c r="BI256"/>
  <c r="BH256"/>
  <c r="BG256"/>
  <c r="BE256"/>
  <c r="AA256"/>
  <c r="AA255"/>
  <c r="Y256"/>
  <c r="Y255"/>
  <c r="W256"/>
  <c r="W255"/>
  <c r="BK256"/>
  <c r="BK255"/>
  <c r="N255"/>
  <c r="N256"/>
  <c r="BF256"/>
  <c r="N96"/>
  <c r="BI254"/>
  <c r="BH254"/>
  <c r="BG254"/>
  <c r="BE254"/>
  <c r="AA254"/>
  <c r="Y254"/>
  <c r="W254"/>
  <c r="BK254"/>
  <c r="N254"/>
  <c r="BF254"/>
  <c r="BI251"/>
  <c r="BH251"/>
  <c r="BG251"/>
  <c r="BE251"/>
  <c r="AA251"/>
  <c r="Y251"/>
  <c r="W251"/>
  <c r="BK251"/>
  <c r="N251"/>
  <c r="BF251"/>
  <c r="BI250"/>
  <c r="BH250"/>
  <c r="BG250"/>
  <c r="BE250"/>
  <c r="AA250"/>
  <c r="Y250"/>
  <c r="W250"/>
  <c r="BK250"/>
  <c r="N250"/>
  <c r="BF250"/>
  <c r="BI247"/>
  <c r="BH247"/>
  <c r="BG247"/>
  <c r="BE247"/>
  <c r="AA247"/>
  <c r="AA246"/>
  <c r="Y247"/>
  <c r="Y246"/>
  <c r="W247"/>
  <c r="W246"/>
  <c r="BK247"/>
  <c r="BK246"/>
  <c r="N246"/>
  <c r="N247"/>
  <c r="BF247"/>
  <c r="N95"/>
  <c r="BI245"/>
  <c r="BH245"/>
  <c r="BG245"/>
  <c r="BE245"/>
  <c r="AA245"/>
  <c r="Y245"/>
  <c r="W245"/>
  <c r="BK245"/>
  <c r="N245"/>
  <c r="BF245"/>
  <c r="BI243"/>
  <c r="BH243"/>
  <c r="BG243"/>
  <c r="BE243"/>
  <c r="AA243"/>
  <c r="Y243"/>
  <c r="W243"/>
  <c r="BK243"/>
  <c r="N243"/>
  <c r="BF243"/>
  <c r="BI241"/>
  <c r="BH241"/>
  <c r="BG241"/>
  <c r="BE241"/>
  <c r="AA241"/>
  <c r="Y241"/>
  <c r="W241"/>
  <c r="BK241"/>
  <c r="N241"/>
  <c r="BF241"/>
  <c r="BI239"/>
  <c r="BH239"/>
  <c r="BG239"/>
  <c r="BE239"/>
  <c r="AA239"/>
  <c r="AA238"/>
  <c r="Y239"/>
  <c r="Y238"/>
  <c r="W239"/>
  <c r="W238"/>
  <c r="BK239"/>
  <c r="BK238"/>
  <c r="N238"/>
  <c r="N239"/>
  <c r="BF239"/>
  <c r="N94"/>
  <c r="BI237"/>
  <c r="BH237"/>
  <c r="BG237"/>
  <c r="BE237"/>
  <c r="AA237"/>
  <c r="Y237"/>
  <c r="W237"/>
  <c r="BK237"/>
  <c r="N237"/>
  <c r="BF237"/>
  <c r="BI236"/>
  <c r="BH236"/>
  <c r="BG236"/>
  <c r="BE236"/>
  <c r="AA236"/>
  <c r="Y236"/>
  <c r="W236"/>
  <c r="BK236"/>
  <c r="N236"/>
  <c r="BF236"/>
  <c r="BI235"/>
  <c r="BH235"/>
  <c r="BG235"/>
  <c r="BE235"/>
  <c r="AA235"/>
  <c r="Y235"/>
  <c r="W235"/>
  <c r="BK235"/>
  <c r="N235"/>
  <c r="BF235"/>
  <c r="BI234"/>
  <c r="BH234"/>
  <c r="BG234"/>
  <c r="BE234"/>
  <c r="AA234"/>
  <c r="Y234"/>
  <c r="W234"/>
  <c r="BK234"/>
  <c r="N234"/>
  <c r="BF234"/>
  <c r="BI233"/>
  <c r="BH233"/>
  <c r="BG233"/>
  <c r="BE233"/>
  <c r="AA233"/>
  <c r="Y233"/>
  <c r="W233"/>
  <c r="BK233"/>
  <c r="N233"/>
  <c r="BF233"/>
  <c r="BI232"/>
  <c r="BH232"/>
  <c r="BG232"/>
  <c r="BE232"/>
  <c r="AA232"/>
  <c r="Y232"/>
  <c r="W232"/>
  <c r="BK232"/>
  <c r="N232"/>
  <c r="BF232"/>
  <c r="BI226"/>
  <c r="BH226"/>
  <c r="BG226"/>
  <c r="BE226"/>
  <c r="AA226"/>
  <c r="Y226"/>
  <c r="W226"/>
  <c r="BK226"/>
  <c r="N226"/>
  <c r="BF226"/>
  <c r="BI222"/>
  <c r="BH222"/>
  <c r="BG222"/>
  <c r="BE222"/>
  <c r="AA222"/>
  <c r="Y222"/>
  <c r="W222"/>
  <c r="BK222"/>
  <c r="N222"/>
  <c r="BF222"/>
  <c r="BI221"/>
  <c r="BH221"/>
  <c r="BG221"/>
  <c r="BE221"/>
  <c r="AA221"/>
  <c r="Y221"/>
  <c r="W221"/>
  <c r="BK221"/>
  <c r="N221"/>
  <c r="BF221"/>
  <c r="BI216"/>
  <c r="BH216"/>
  <c r="BG216"/>
  <c r="BE216"/>
  <c r="AA216"/>
  <c r="Y216"/>
  <c r="W216"/>
  <c r="BK216"/>
  <c r="N216"/>
  <c r="BF216"/>
  <c r="BI212"/>
  <c r="BH212"/>
  <c r="BG212"/>
  <c r="BE212"/>
  <c r="AA212"/>
  <c r="Y212"/>
  <c r="W212"/>
  <c r="BK212"/>
  <c r="N212"/>
  <c r="BF212"/>
  <c r="BI211"/>
  <c r="BH211"/>
  <c r="BG211"/>
  <c r="BE211"/>
  <c r="AA211"/>
  <c r="Y211"/>
  <c r="W211"/>
  <c r="BK211"/>
  <c r="N211"/>
  <c r="BF211"/>
  <c r="BI205"/>
  <c r="BH205"/>
  <c r="BG205"/>
  <c r="BE205"/>
  <c r="AA205"/>
  <c r="Y205"/>
  <c r="W205"/>
  <c r="BK205"/>
  <c r="N205"/>
  <c r="BF205"/>
  <c r="BI204"/>
  <c r="BH204"/>
  <c r="BG204"/>
  <c r="BE204"/>
  <c r="AA204"/>
  <c r="Y204"/>
  <c r="W204"/>
  <c r="BK204"/>
  <c r="N204"/>
  <c r="BF204"/>
  <c r="BI203"/>
  <c r="BH203"/>
  <c r="BG203"/>
  <c r="BE203"/>
  <c r="AA203"/>
  <c r="Y203"/>
  <c r="W203"/>
  <c r="BK203"/>
  <c r="N203"/>
  <c r="BF203"/>
  <c r="BI202"/>
  <c r="BH202"/>
  <c r="BG202"/>
  <c r="BE202"/>
  <c r="AA202"/>
  <c r="Y202"/>
  <c r="W202"/>
  <c r="BK202"/>
  <c r="N202"/>
  <c r="BF202"/>
  <c r="BI198"/>
  <c r="BH198"/>
  <c r="BG198"/>
  <c r="BE198"/>
  <c r="AA198"/>
  <c r="Y198"/>
  <c r="W198"/>
  <c r="BK198"/>
  <c r="N198"/>
  <c r="BF198"/>
  <c r="BI192"/>
  <c r="BH192"/>
  <c r="BG192"/>
  <c r="BE192"/>
  <c r="AA192"/>
  <c r="Y192"/>
  <c r="W192"/>
  <c r="BK192"/>
  <c r="N192"/>
  <c r="BF192"/>
  <c r="BI179"/>
  <c r="BH179"/>
  <c r="BG179"/>
  <c r="BE179"/>
  <c r="AA179"/>
  <c r="Y179"/>
  <c r="W179"/>
  <c r="BK179"/>
  <c r="N179"/>
  <c r="BF179"/>
  <c r="BI178"/>
  <c r="BH178"/>
  <c r="BG178"/>
  <c r="BE178"/>
  <c r="AA178"/>
  <c r="Y178"/>
  <c r="W178"/>
  <c r="BK178"/>
  <c r="N178"/>
  <c r="BF178"/>
  <c r="BI177"/>
  <c r="BH177"/>
  <c r="BG177"/>
  <c r="BE177"/>
  <c r="AA177"/>
  <c r="Y177"/>
  <c r="W177"/>
  <c r="BK177"/>
  <c r="N177"/>
  <c r="BF177"/>
  <c r="BI176"/>
  <c r="BH176"/>
  <c r="BG176"/>
  <c r="BE176"/>
  <c r="AA176"/>
  <c r="Y176"/>
  <c r="W176"/>
  <c r="BK176"/>
  <c r="N176"/>
  <c r="BF176"/>
  <c r="BI175"/>
  <c r="BH175"/>
  <c r="BG175"/>
  <c r="BE175"/>
  <c r="AA175"/>
  <c r="Y175"/>
  <c r="W175"/>
  <c r="BK175"/>
  <c r="N175"/>
  <c r="BF175"/>
  <c r="BI174"/>
  <c r="BH174"/>
  <c r="BG174"/>
  <c r="BE174"/>
  <c r="AA174"/>
  <c r="AA173"/>
  <c r="Y174"/>
  <c r="Y173"/>
  <c r="W174"/>
  <c r="W173"/>
  <c r="BK174"/>
  <c r="BK173"/>
  <c r="N173"/>
  <c r="N174"/>
  <c r="BF174"/>
  <c r="N93"/>
  <c r="BI172"/>
  <c r="BH172"/>
  <c r="BG172"/>
  <c r="BE172"/>
  <c r="AA172"/>
  <c r="Y172"/>
  <c r="W172"/>
  <c r="BK172"/>
  <c r="N172"/>
  <c r="BF172"/>
  <c r="BI171"/>
  <c r="BH171"/>
  <c r="BG171"/>
  <c r="BE171"/>
  <c r="AA171"/>
  <c r="Y171"/>
  <c r="W171"/>
  <c r="BK171"/>
  <c r="N171"/>
  <c r="BF171"/>
  <c r="BI167"/>
  <c r="BH167"/>
  <c r="BG167"/>
  <c r="BE167"/>
  <c r="AA167"/>
  <c r="Y167"/>
  <c r="W167"/>
  <c r="BK167"/>
  <c r="N167"/>
  <c r="BF167"/>
  <c r="BI166"/>
  <c r="BH166"/>
  <c r="BG166"/>
  <c r="BE166"/>
  <c r="AA166"/>
  <c r="Y166"/>
  <c r="W166"/>
  <c r="BK166"/>
  <c r="N166"/>
  <c r="BF166"/>
  <c r="BI164"/>
  <c r="BH164"/>
  <c r="BG164"/>
  <c r="BE164"/>
  <c r="AA164"/>
  <c r="Y164"/>
  <c r="W164"/>
  <c r="BK164"/>
  <c r="N164"/>
  <c r="BF164"/>
  <c r="BI162"/>
  <c r="BH162"/>
  <c r="BG162"/>
  <c r="BE162"/>
  <c r="AA162"/>
  <c r="AA161"/>
  <c r="AA160"/>
  <c r="Y162"/>
  <c r="Y161"/>
  <c r="Y160"/>
  <c r="W162"/>
  <c r="W161"/>
  <c r="W160"/>
  <c r="BK162"/>
  <c r="BK161"/>
  <c r="N161"/>
  <c r="BK160"/>
  <c r="N160"/>
  <c r="N162"/>
  <c r="BF162"/>
  <c r="N92"/>
  <c r="N91"/>
  <c r="BI159"/>
  <c r="BH159"/>
  <c r="BG159"/>
  <c r="BE159"/>
  <c r="AA159"/>
  <c r="Y159"/>
  <c r="W159"/>
  <c r="BK159"/>
  <c r="N159"/>
  <c r="BF159"/>
  <c r="BI158"/>
  <c r="BH158"/>
  <c r="BG158"/>
  <c r="BE158"/>
  <c r="AA158"/>
  <c r="Y158"/>
  <c r="W158"/>
  <c r="BK158"/>
  <c r="N158"/>
  <c r="BF158"/>
  <c r="BI157"/>
  <c r="BH157"/>
  <c r="BG157"/>
  <c r="BE157"/>
  <c r="AA157"/>
  <c r="Y157"/>
  <c r="W157"/>
  <c r="BK157"/>
  <c r="N157"/>
  <c r="BF157"/>
  <c r="BI156"/>
  <c r="BH156"/>
  <c r="BG156"/>
  <c r="BE156"/>
  <c r="AA156"/>
  <c r="Y156"/>
  <c r="W156"/>
  <c r="BK156"/>
  <c r="N156"/>
  <c r="BF156"/>
  <c r="BI155"/>
  <c r="BH155"/>
  <c r="BG155"/>
  <c r="BE155"/>
  <c r="AA155"/>
  <c r="Y155"/>
  <c r="W155"/>
  <c r="BK155"/>
  <c r="N155"/>
  <c r="BF155"/>
  <c r="BI154"/>
  <c r="BH154"/>
  <c r="BG154"/>
  <c r="BE154"/>
  <c r="AA154"/>
  <c r="Y154"/>
  <c r="W154"/>
  <c r="BK154"/>
  <c r="N154"/>
  <c r="BF154"/>
  <c r="BI153"/>
  <c r="BH153"/>
  <c r="BG153"/>
  <c r="BE153"/>
  <c r="AA153"/>
  <c r="Y153"/>
  <c r="W153"/>
  <c r="BK153"/>
  <c r="N153"/>
  <c r="BF153"/>
  <c r="BI145"/>
  <c r="BH145"/>
  <c r="BG145"/>
  <c r="BE145"/>
  <c r="AA145"/>
  <c r="Y145"/>
  <c r="W145"/>
  <c r="BK145"/>
  <c r="N145"/>
  <c r="BF145"/>
  <c r="BI142"/>
  <c r="BH142"/>
  <c r="BG142"/>
  <c r="BE142"/>
  <c r="AA142"/>
  <c r="Y142"/>
  <c r="W142"/>
  <c r="BK142"/>
  <c r="N142"/>
  <c r="BF142"/>
  <c r="BI141"/>
  <c r="BH141"/>
  <c r="BG141"/>
  <c r="BE141"/>
  <c r="AA141"/>
  <c r="Y141"/>
  <c r="W141"/>
  <c r="BK141"/>
  <c r="N141"/>
  <c r="BF141"/>
  <c r="BI137"/>
  <c r="BH137"/>
  <c r="BG137"/>
  <c r="BE137"/>
  <c r="AA137"/>
  <c r="Y137"/>
  <c r="W137"/>
  <c r="BK137"/>
  <c r="N137"/>
  <c r="BF137"/>
  <c r="BI133"/>
  <c r="BH133"/>
  <c r="BG133"/>
  <c r="BE133"/>
  <c r="AA133"/>
  <c r="Y133"/>
  <c r="W133"/>
  <c r="BK133"/>
  <c r="N133"/>
  <c r="BF133"/>
  <c r="BI130"/>
  <c r="BH130"/>
  <c r="BG130"/>
  <c r="BE130"/>
  <c r="AA130"/>
  <c r="AA129"/>
  <c r="AA128"/>
  <c r="AA127"/>
  <c r="Y130"/>
  <c r="Y129"/>
  <c r="Y128"/>
  <c r="Y127"/>
  <c r="W130"/>
  <c r="W129"/>
  <c r="W128"/>
  <c r="W127"/>
  <c i="1" r="AU89"/>
  <c i="3" r="BK130"/>
  <c r="BK129"/>
  <c r="N129"/>
  <c r="BK128"/>
  <c r="N128"/>
  <c r="BK127"/>
  <c r="N127"/>
  <c r="N88"/>
  <c r="N130"/>
  <c r="BF130"/>
  <c r="N90"/>
  <c r="N89"/>
  <c r="F123"/>
  <c r="F121"/>
  <c r="F119"/>
  <c r="BI108"/>
  <c r="BH108"/>
  <c r="BG108"/>
  <c r="BE108"/>
  <c r="N108"/>
  <c r="BF108"/>
  <c r="BI107"/>
  <c r="BH107"/>
  <c r="BG107"/>
  <c r="BE107"/>
  <c r="N107"/>
  <c r="BF107"/>
  <c r="BI106"/>
  <c r="BH106"/>
  <c r="BG106"/>
  <c r="BE106"/>
  <c r="N106"/>
  <c r="BF106"/>
  <c r="BI105"/>
  <c r="BH105"/>
  <c r="BG105"/>
  <c r="BE105"/>
  <c r="N105"/>
  <c r="BF105"/>
  <c r="BI104"/>
  <c r="BH104"/>
  <c r="BG104"/>
  <c r="BE104"/>
  <c r="N104"/>
  <c r="BF104"/>
  <c r="BI103"/>
  <c r="H36"/>
  <c i="1" r="BD89"/>
  <c i="3" r="BH103"/>
  <c r="H35"/>
  <c i="1" r="BC89"/>
  <c i="3" r="BG103"/>
  <c r="H34"/>
  <c i="1" r="BB89"/>
  <c i="3" r="BE103"/>
  <c r="M32"/>
  <c i="1" r="AV89"/>
  <c i="3" r="H32"/>
  <c i="1" r="AZ89"/>
  <c i="3" r="N103"/>
  <c r="N102"/>
  <c r="L110"/>
  <c r="BF103"/>
  <c r="M33"/>
  <c i="1" r="AW89"/>
  <c i="3" r="H33"/>
  <c i="1" r="BA89"/>
  <c i="3" r="M28"/>
  <c i="1" r="AS89"/>
  <c i="3" r="M27"/>
  <c r="F83"/>
  <c r="F81"/>
  <c r="F79"/>
  <c r="M30"/>
  <c i="1" r="AG89"/>
  <c i="3" r="L38"/>
  <c r="O21"/>
  <c r="E21"/>
  <c r="M124"/>
  <c r="M84"/>
  <c r="O20"/>
  <c r="O18"/>
  <c r="E18"/>
  <c r="M123"/>
  <c r="M83"/>
  <c r="O17"/>
  <c r="O15"/>
  <c r="E15"/>
  <c r="F124"/>
  <c r="F84"/>
  <c r="O14"/>
  <c r="O9"/>
  <c r="M121"/>
  <c r="M81"/>
  <c r="F6"/>
  <c r="F118"/>
  <c r="F78"/>
  <c i="1" r="AY88"/>
  <c r="AX88"/>
  <c i="2" r="BI339"/>
  <c r="BH339"/>
  <c r="BG339"/>
  <c r="BE339"/>
  <c r="BK339"/>
  <c r="N339"/>
  <c r="BF339"/>
  <c r="BI338"/>
  <c r="BH338"/>
  <c r="BG338"/>
  <c r="BE338"/>
  <c r="BK338"/>
  <c r="N338"/>
  <c r="BF338"/>
  <c r="BI337"/>
  <c r="BH337"/>
  <c r="BG337"/>
  <c r="BE337"/>
  <c r="BK337"/>
  <c r="N337"/>
  <c r="BF337"/>
  <c r="BI336"/>
  <c r="BH336"/>
  <c r="BG336"/>
  <c r="BE336"/>
  <c r="BK336"/>
  <c r="N336"/>
  <c r="BF336"/>
  <c r="BI335"/>
  <c r="BH335"/>
  <c r="BG335"/>
  <c r="BE335"/>
  <c r="BK335"/>
  <c r="BK334"/>
  <c r="N334"/>
  <c r="N335"/>
  <c r="BF335"/>
  <c r="N100"/>
  <c r="BI333"/>
  <c r="BH333"/>
  <c r="BG333"/>
  <c r="BE333"/>
  <c r="AA333"/>
  <c r="AA332"/>
  <c r="AA331"/>
  <c r="Y333"/>
  <c r="Y332"/>
  <c r="Y331"/>
  <c r="W333"/>
  <c r="W332"/>
  <c r="W331"/>
  <c r="BK333"/>
  <c r="BK332"/>
  <c r="N332"/>
  <c r="BK331"/>
  <c r="N331"/>
  <c r="N333"/>
  <c r="BF333"/>
  <c r="N99"/>
  <c r="N98"/>
  <c r="BI330"/>
  <c r="BH330"/>
  <c r="BG330"/>
  <c r="BE330"/>
  <c r="AA330"/>
  <c r="Y330"/>
  <c r="W330"/>
  <c r="BK330"/>
  <c r="N330"/>
  <c r="BF330"/>
  <c r="BI329"/>
  <c r="BH329"/>
  <c r="BG329"/>
  <c r="BE329"/>
  <c r="AA329"/>
  <c r="Y329"/>
  <c r="W329"/>
  <c r="BK329"/>
  <c r="N329"/>
  <c r="BF329"/>
  <c r="BI328"/>
  <c r="BH328"/>
  <c r="BG328"/>
  <c r="BE328"/>
  <c r="AA328"/>
  <c r="AA327"/>
  <c r="Y328"/>
  <c r="Y327"/>
  <c r="W328"/>
  <c r="W327"/>
  <c r="BK328"/>
  <c r="BK327"/>
  <c r="N327"/>
  <c r="N328"/>
  <c r="BF328"/>
  <c r="N97"/>
  <c r="BI326"/>
  <c r="BH326"/>
  <c r="BG326"/>
  <c r="BE326"/>
  <c r="AA326"/>
  <c r="Y326"/>
  <c r="W326"/>
  <c r="BK326"/>
  <c r="N326"/>
  <c r="BF326"/>
  <c r="BI325"/>
  <c r="BH325"/>
  <c r="BG325"/>
  <c r="BE325"/>
  <c r="AA325"/>
  <c r="AA324"/>
  <c r="Y325"/>
  <c r="Y324"/>
  <c r="W325"/>
  <c r="W324"/>
  <c r="BK325"/>
  <c r="BK324"/>
  <c r="N324"/>
  <c r="N325"/>
  <c r="BF325"/>
  <c r="N96"/>
  <c r="BI323"/>
  <c r="BH323"/>
  <c r="BG323"/>
  <c r="BE323"/>
  <c r="AA323"/>
  <c r="Y323"/>
  <c r="W323"/>
  <c r="BK323"/>
  <c r="N323"/>
  <c r="BF323"/>
  <c r="BI322"/>
  <c r="BH322"/>
  <c r="BG322"/>
  <c r="BE322"/>
  <c r="AA322"/>
  <c r="Y322"/>
  <c r="W322"/>
  <c r="BK322"/>
  <c r="N322"/>
  <c r="BF322"/>
  <c r="BI299"/>
  <c r="BH299"/>
  <c r="BG299"/>
  <c r="BE299"/>
  <c r="AA299"/>
  <c r="Y299"/>
  <c r="W299"/>
  <c r="BK299"/>
  <c r="N299"/>
  <c r="BF299"/>
  <c r="BI298"/>
  <c r="BH298"/>
  <c r="BG298"/>
  <c r="BE298"/>
  <c r="AA298"/>
  <c r="Y298"/>
  <c r="W298"/>
  <c r="BK298"/>
  <c r="N298"/>
  <c r="BF298"/>
  <c r="BI295"/>
  <c r="BH295"/>
  <c r="BG295"/>
  <c r="BE295"/>
  <c r="AA295"/>
  <c r="Y295"/>
  <c r="W295"/>
  <c r="BK295"/>
  <c r="N295"/>
  <c r="BF295"/>
  <c r="BI293"/>
  <c r="BH293"/>
  <c r="BG293"/>
  <c r="BE293"/>
  <c r="AA293"/>
  <c r="Y293"/>
  <c r="W293"/>
  <c r="BK293"/>
  <c r="N293"/>
  <c r="BF293"/>
  <c r="BI292"/>
  <c r="BH292"/>
  <c r="BG292"/>
  <c r="BE292"/>
  <c r="AA292"/>
  <c r="AA291"/>
  <c r="AA290"/>
  <c r="Y292"/>
  <c r="Y291"/>
  <c r="Y290"/>
  <c r="W292"/>
  <c r="W291"/>
  <c r="W290"/>
  <c r="BK292"/>
  <c r="BK291"/>
  <c r="N291"/>
  <c r="BK290"/>
  <c r="N290"/>
  <c r="N292"/>
  <c r="BF292"/>
  <c r="N95"/>
  <c r="N94"/>
  <c r="BI289"/>
  <c r="BH289"/>
  <c r="BG289"/>
  <c r="BE289"/>
  <c r="AA289"/>
  <c r="AA288"/>
  <c r="Y289"/>
  <c r="Y288"/>
  <c r="W289"/>
  <c r="W288"/>
  <c r="BK289"/>
  <c r="BK288"/>
  <c r="N288"/>
  <c r="N289"/>
  <c r="BF289"/>
  <c r="N93"/>
  <c r="BI287"/>
  <c r="BH287"/>
  <c r="BG287"/>
  <c r="BE287"/>
  <c r="AA287"/>
  <c r="Y287"/>
  <c r="W287"/>
  <c r="BK287"/>
  <c r="N287"/>
  <c r="BF287"/>
  <c r="BI286"/>
  <c r="BH286"/>
  <c r="BG286"/>
  <c r="BE286"/>
  <c r="AA286"/>
  <c r="Y286"/>
  <c r="W286"/>
  <c r="BK286"/>
  <c r="N286"/>
  <c r="BF286"/>
  <c r="BI285"/>
  <c r="BH285"/>
  <c r="BG285"/>
  <c r="BE285"/>
  <c r="AA285"/>
  <c r="Y285"/>
  <c r="W285"/>
  <c r="BK285"/>
  <c r="N285"/>
  <c r="BF285"/>
  <c r="BI284"/>
  <c r="BH284"/>
  <c r="BG284"/>
  <c r="BE284"/>
  <c r="AA284"/>
  <c r="Y284"/>
  <c r="W284"/>
  <c r="BK284"/>
  <c r="N284"/>
  <c r="BF284"/>
  <c r="BI283"/>
  <c r="BH283"/>
  <c r="BG283"/>
  <c r="BE283"/>
  <c r="AA283"/>
  <c r="Y283"/>
  <c r="W283"/>
  <c r="BK283"/>
  <c r="N283"/>
  <c r="BF283"/>
  <c r="BI282"/>
  <c r="BH282"/>
  <c r="BG282"/>
  <c r="BE282"/>
  <c r="AA282"/>
  <c r="Y282"/>
  <c r="W282"/>
  <c r="BK282"/>
  <c r="N282"/>
  <c r="BF282"/>
  <c r="BI281"/>
  <c r="BH281"/>
  <c r="BG281"/>
  <c r="BE281"/>
  <c r="AA281"/>
  <c r="Y281"/>
  <c r="W281"/>
  <c r="BK281"/>
  <c r="N281"/>
  <c r="BF281"/>
  <c r="BI280"/>
  <c r="BH280"/>
  <c r="BG280"/>
  <c r="BE280"/>
  <c r="AA280"/>
  <c r="Y280"/>
  <c r="W280"/>
  <c r="BK280"/>
  <c r="N280"/>
  <c r="BF280"/>
  <c r="BI279"/>
  <c r="BH279"/>
  <c r="BG279"/>
  <c r="BE279"/>
  <c r="AA279"/>
  <c r="Y279"/>
  <c r="W279"/>
  <c r="BK279"/>
  <c r="N279"/>
  <c r="BF279"/>
  <c r="BI277"/>
  <c r="BH277"/>
  <c r="BG277"/>
  <c r="BE277"/>
  <c r="AA277"/>
  <c r="Y277"/>
  <c r="W277"/>
  <c r="BK277"/>
  <c r="N277"/>
  <c r="BF277"/>
  <c r="BI276"/>
  <c r="BH276"/>
  <c r="BG276"/>
  <c r="BE276"/>
  <c r="AA276"/>
  <c r="Y276"/>
  <c r="W276"/>
  <c r="BK276"/>
  <c r="N276"/>
  <c r="BF276"/>
  <c r="BI273"/>
  <c r="BH273"/>
  <c r="BG273"/>
  <c r="BE273"/>
  <c r="AA273"/>
  <c r="Y273"/>
  <c r="W273"/>
  <c r="BK273"/>
  <c r="N273"/>
  <c r="BF273"/>
  <c r="BI272"/>
  <c r="BH272"/>
  <c r="BG272"/>
  <c r="BE272"/>
  <c r="AA272"/>
  <c r="Y272"/>
  <c r="W272"/>
  <c r="BK272"/>
  <c r="N272"/>
  <c r="BF272"/>
  <c r="BI271"/>
  <c r="BH271"/>
  <c r="BG271"/>
  <c r="BE271"/>
  <c r="AA271"/>
  <c r="Y271"/>
  <c r="W271"/>
  <c r="BK271"/>
  <c r="N271"/>
  <c r="BF271"/>
  <c r="BI268"/>
  <c r="BH268"/>
  <c r="BG268"/>
  <c r="BE268"/>
  <c r="AA268"/>
  <c r="Y268"/>
  <c r="W268"/>
  <c r="BK268"/>
  <c r="N268"/>
  <c r="BF268"/>
  <c r="BI267"/>
  <c r="BH267"/>
  <c r="BG267"/>
  <c r="BE267"/>
  <c r="AA267"/>
  <c r="Y267"/>
  <c r="W267"/>
  <c r="BK267"/>
  <c r="N267"/>
  <c r="BF267"/>
  <c r="BI266"/>
  <c r="BH266"/>
  <c r="BG266"/>
  <c r="BE266"/>
  <c r="AA266"/>
  <c r="Y266"/>
  <c r="W266"/>
  <c r="BK266"/>
  <c r="N266"/>
  <c r="BF266"/>
  <c r="BI258"/>
  <c r="BH258"/>
  <c r="BG258"/>
  <c r="BE258"/>
  <c r="AA258"/>
  <c r="AA257"/>
  <c r="Y258"/>
  <c r="Y257"/>
  <c r="W258"/>
  <c r="W257"/>
  <c r="BK258"/>
  <c r="BK257"/>
  <c r="N257"/>
  <c r="N258"/>
  <c r="BF258"/>
  <c r="N92"/>
  <c r="BI256"/>
  <c r="BH256"/>
  <c r="BG256"/>
  <c r="BE256"/>
  <c r="AA256"/>
  <c r="Y256"/>
  <c r="W256"/>
  <c r="BK256"/>
  <c r="N256"/>
  <c r="BF256"/>
  <c r="BI255"/>
  <c r="BH255"/>
  <c r="BG255"/>
  <c r="BE255"/>
  <c r="AA255"/>
  <c r="Y255"/>
  <c r="W255"/>
  <c r="BK255"/>
  <c r="N255"/>
  <c r="BF255"/>
  <c r="BI254"/>
  <c r="BH254"/>
  <c r="BG254"/>
  <c r="BE254"/>
  <c r="AA254"/>
  <c r="Y254"/>
  <c r="W254"/>
  <c r="BK254"/>
  <c r="N254"/>
  <c r="BF254"/>
  <c r="BI252"/>
  <c r="BH252"/>
  <c r="BG252"/>
  <c r="BE252"/>
  <c r="AA252"/>
  <c r="Y252"/>
  <c r="W252"/>
  <c r="BK252"/>
  <c r="N252"/>
  <c r="BF252"/>
  <c r="BI248"/>
  <c r="BH248"/>
  <c r="BG248"/>
  <c r="BE248"/>
  <c r="AA248"/>
  <c r="Y248"/>
  <c r="W248"/>
  <c r="BK248"/>
  <c r="N248"/>
  <c r="BF248"/>
  <c r="BI242"/>
  <c r="BH242"/>
  <c r="BG242"/>
  <c r="BE242"/>
  <c r="AA242"/>
  <c r="Y242"/>
  <c r="W242"/>
  <c r="BK242"/>
  <c r="N242"/>
  <c r="BF242"/>
  <c r="BI201"/>
  <c r="BH201"/>
  <c r="BG201"/>
  <c r="BE201"/>
  <c r="AA201"/>
  <c r="Y201"/>
  <c r="W201"/>
  <c r="BK201"/>
  <c r="N201"/>
  <c r="BF201"/>
  <c r="BI180"/>
  <c r="BH180"/>
  <c r="BG180"/>
  <c r="BE180"/>
  <c r="AA180"/>
  <c r="Y180"/>
  <c r="W180"/>
  <c r="BK180"/>
  <c r="N180"/>
  <c r="BF180"/>
  <c r="BI171"/>
  <c r="BH171"/>
  <c r="BG171"/>
  <c r="BE171"/>
  <c r="AA171"/>
  <c r="Y171"/>
  <c r="W171"/>
  <c r="BK171"/>
  <c r="N171"/>
  <c r="BF171"/>
  <c r="BI168"/>
  <c r="BH168"/>
  <c r="BG168"/>
  <c r="BE168"/>
  <c r="AA168"/>
  <c r="Y168"/>
  <c r="W168"/>
  <c r="BK168"/>
  <c r="N168"/>
  <c r="BF168"/>
  <c r="BI159"/>
  <c r="BH159"/>
  <c r="BG159"/>
  <c r="BE159"/>
  <c r="AA159"/>
  <c r="Y159"/>
  <c r="W159"/>
  <c r="BK159"/>
  <c r="N159"/>
  <c r="BF159"/>
  <c r="BI148"/>
  <c r="BH148"/>
  <c r="BG148"/>
  <c r="BE148"/>
  <c r="AA148"/>
  <c r="Y148"/>
  <c r="W148"/>
  <c r="BK148"/>
  <c r="N148"/>
  <c r="BF148"/>
  <c r="BI147"/>
  <c r="BH147"/>
  <c r="BG147"/>
  <c r="BE147"/>
  <c r="AA147"/>
  <c r="Y147"/>
  <c r="W147"/>
  <c r="BK147"/>
  <c r="N147"/>
  <c r="BF147"/>
  <c r="BI142"/>
  <c r="BH142"/>
  <c r="BG142"/>
  <c r="BE142"/>
  <c r="AA142"/>
  <c r="Y142"/>
  <c r="W142"/>
  <c r="BK142"/>
  <c r="N142"/>
  <c r="BF142"/>
  <c r="BI132"/>
  <c r="BH132"/>
  <c r="BG132"/>
  <c r="BE132"/>
  <c r="AA132"/>
  <c r="AA131"/>
  <c r="Y132"/>
  <c r="Y131"/>
  <c r="W132"/>
  <c r="W131"/>
  <c r="BK132"/>
  <c r="BK131"/>
  <c r="N131"/>
  <c r="N132"/>
  <c r="BF132"/>
  <c r="N91"/>
  <c r="BI130"/>
  <c r="BH130"/>
  <c r="BG130"/>
  <c r="BE130"/>
  <c r="AA130"/>
  <c r="AA129"/>
  <c r="AA128"/>
  <c r="AA127"/>
  <c r="Y130"/>
  <c r="Y129"/>
  <c r="Y128"/>
  <c r="Y127"/>
  <c r="W130"/>
  <c r="W129"/>
  <c r="W128"/>
  <c r="W127"/>
  <c i="1" r="AU88"/>
  <c i="2" r="BK130"/>
  <c r="BK129"/>
  <c r="N129"/>
  <c r="BK128"/>
  <c r="N128"/>
  <c r="BK127"/>
  <c r="N127"/>
  <c r="N88"/>
  <c r="N130"/>
  <c r="BF130"/>
  <c r="N90"/>
  <c r="N89"/>
  <c r="F123"/>
  <c r="F121"/>
  <c r="F119"/>
  <c r="BI108"/>
  <c r="BH108"/>
  <c r="BG108"/>
  <c r="BE108"/>
  <c r="N108"/>
  <c r="BF108"/>
  <c r="BI107"/>
  <c r="BH107"/>
  <c r="BG107"/>
  <c r="BE107"/>
  <c r="N107"/>
  <c r="BF107"/>
  <c r="BI106"/>
  <c r="BH106"/>
  <c r="BG106"/>
  <c r="BE106"/>
  <c r="N106"/>
  <c r="BF106"/>
  <c r="BI105"/>
  <c r="BH105"/>
  <c r="BG105"/>
  <c r="BE105"/>
  <c r="N105"/>
  <c r="BF105"/>
  <c r="BI104"/>
  <c r="BH104"/>
  <c r="BG104"/>
  <c r="BE104"/>
  <c r="N104"/>
  <c r="BF104"/>
  <c r="BI103"/>
  <c r="H36"/>
  <c i="1" r="BD88"/>
  <c i="2" r="BH103"/>
  <c r="H35"/>
  <c i="1" r="BC88"/>
  <c i="2" r="BG103"/>
  <c r="H34"/>
  <c i="1" r="BB88"/>
  <c i="2" r="BE103"/>
  <c r="M32"/>
  <c i="1" r="AV88"/>
  <c i="2" r="H32"/>
  <c i="1" r="AZ88"/>
  <c i="2" r="N103"/>
  <c r="N102"/>
  <c r="L110"/>
  <c r="BF103"/>
  <c r="M33"/>
  <c i="1" r="AW88"/>
  <c i="2" r="H33"/>
  <c i="1" r="BA88"/>
  <c i="2" r="M28"/>
  <c i="1" r="AS88"/>
  <c i="2" r="M27"/>
  <c r="F83"/>
  <c r="F81"/>
  <c r="F79"/>
  <c r="M30"/>
  <c i="1" r="AG88"/>
  <c i="2" r="L38"/>
  <c r="O21"/>
  <c r="E21"/>
  <c r="M124"/>
  <c r="M84"/>
  <c r="O20"/>
  <c r="O18"/>
  <c r="E18"/>
  <c r="M123"/>
  <c r="M83"/>
  <c r="O17"/>
  <c r="O15"/>
  <c r="E15"/>
  <c r="F124"/>
  <c r="F84"/>
  <c r="O14"/>
  <c r="O9"/>
  <c r="M121"/>
  <c r="M81"/>
  <c r="F6"/>
  <c r="F118"/>
  <c r="F78"/>
  <c i="1" r="CK101"/>
  <c r="CJ101"/>
  <c r="CI101"/>
  <c r="CC101"/>
  <c r="CH101"/>
  <c r="CB101"/>
  <c r="CG101"/>
  <c r="CA101"/>
  <c r="CF101"/>
  <c r="BZ101"/>
  <c r="CE101"/>
  <c r="CK100"/>
  <c r="CJ100"/>
  <c r="CI100"/>
  <c r="CC100"/>
  <c r="CH100"/>
  <c r="CB100"/>
  <c r="CG100"/>
  <c r="CA100"/>
  <c r="CF100"/>
  <c r="BZ100"/>
  <c r="CE100"/>
  <c r="CK99"/>
  <c r="CJ99"/>
  <c r="CI99"/>
  <c r="CC99"/>
  <c r="CH99"/>
  <c r="CB99"/>
  <c r="CG99"/>
  <c r="CA99"/>
  <c r="CF99"/>
  <c r="BZ99"/>
  <c r="CE99"/>
  <c r="CK98"/>
  <c r="CJ98"/>
  <c r="CI98"/>
  <c r="CH98"/>
  <c r="CG98"/>
  <c r="CF98"/>
  <c r="BZ98"/>
  <c r="CE98"/>
  <c r="BD87"/>
  <c r="W35"/>
  <c r="BC87"/>
  <c r="W34"/>
  <c r="BB87"/>
  <c r="W33"/>
  <c r="BA87"/>
  <c r="W32"/>
  <c r="AZ87"/>
  <c r="AY87"/>
  <c r="AX87"/>
  <c r="AW87"/>
  <c r="AK32"/>
  <c r="AV87"/>
  <c r="AU87"/>
  <c r="AT87"/>
  <c r="AS87"/>
  <c r="AG87"/>
  <c r="AK26"/>
  <c r="AG101"/>
  <c r="CD101"/>
  <c r="AV101"/>
  <c r="BY101"/>
  <c r="AN101"/>
  <c r="AG100"/>
  <c r="CD100"/>
  <c r="AV100"/>
  <c r="BY100"/>
  <c r="AN100"/>
  <c r="AG99"/>
  <c r="CD99"/>
  <c r="AV99"/>
  <c r="BY99"/>
  <c r="AN99"/>
  <c r="AG98"/>
  <c r="AG97"/>
  <c r="AK27"/>
  <c r="AG103"/>
  <c r="CD98"/>
  <c r="W31"/>
  <c r="AV98"/>
  <c r="BY98"/>
  <c r="AK31"/>
  <c r="AN98"/>
  <c r="AN97"/>
  <c r="AT95"/>
  <c r="AN95"/>
  <c r="AT94"/>
  <c r="AN94"/>
  <c r="AT93"/>
  <c r="AN93"/>
  <c r="AT92"/>
  <c r="AN92"/>
  <c r="AT91"/>
  <c r="AN91"/>
  <c r="AT90"/>
  <c r="AN90"/>
  <c r="AT89"/>
  <c r="AN89"/>
  <c r="AT88"/>
  <c r="AN88"/>
  <c r="AN87"/>
  <c r="AN103"/>
  <c r="AM83"/>
  <c r="L83"/>
  <c r="AM82"/>
  <c r="L82"/>
  <c r="AM80"/>
  <c r="L80"/>
  <c r="L78"/>
  <c r="L77"/>
  <c r="AK29"/>
  <c r="AK37"/>
</calcChain>
</file>

<file path=xl/sharedStrings.xml><?xml version="1.0" encoding="utf-8"?>
<sst xmlns="http://schemas.openxmlformats.org/spreadsheetml/2006/main">
  <si>
    <t>2012</t>
  </si>
  <si>
    <t>Hárok obsahuje:</t>
  </si>
  <si>
    <t>1) Súhrnný list stavby</t>
  </si>
  <si>
    <t>2) Rekapitulácia objektov</t>
  </si>
  <si>
    <t>2.0</t>
  </si>
  <si>
    <t/>
  </si>
  <si>
    <t>False</t>
  </si>
  <si>
    <t>optimalizované pre tlač zostáv vo formáte A4 - na výšku</t>
  </si>
  <si>
    <t xml:space="preserve">&gt;&gt;  skryté stĺpce  &lt;&lt;</t>
  </si>
  <si>
    <t>0,001</t>
  </si>
  <si>
    <t>20</t>
  </si>
  <si>
    <t>SÚHRNNÝ LIST STAVBY</t>
  </si>
  <si>
    <t xml:space="preserve">v ---  nižšie sa nachádzajú doplnkové a pomocné údaje k zostavám  --- v</t>
  </si>
  <si>
    <t>Návod na vyplnenie</t>
  </si>
  <si>
    <t>Kód:</t>
  </si>
  <si>
    <t>021-03-19</t>
  </si>
  <si>
    <t xml:space="preserve">Meniť je možné iba bunky so žltým podfarbením!_x000d_
_x000d_
1) na prvom liste Rekapitulácie stavby vyplňte v zostave_x000d_
_x000d_
    a) Súhrnný list_x000d_
       - údaje o Zhotoviteľovi_x000d_
         (prenesú sa do ostatných zostáv aj v iných listoch)_x000d_
_x000d_
    b) Rekapitulácia objektov_x000d_
       - potrebné Ostatné náklady_x000d_
_x000d_
2) na vybraných listoch vyplňte v zostave_x000d_
_x000d_
    a) Krycí list_x000d_
       - údaje o Zhotoviteľovi, pokiaľ sa líšia od údajov o Zhotoviteľovi na Súhrnnom liste_x000d_
         (údaje se prenesú do ostatných zostav v danom liste)_x000d_
_x000d_
    b) Rekapitulácia rozpočtu_x000d_
       - potrebné Ostatné náklady_x000d_
_x000d_
    c) Celkové náklady za stavbu_x000d_
       - ceny na položkách_x000d_
       - množstvo, pokiaľ má žlté podfarbenie_x000d_
       - a v prípade potreby poznámku (tá je v skrytom stĺpci)</t>
  </si>
  <si>
    <t>Stavba:</t>
  </si>
  <si>
    <t xml:space="preserve">Denný stacionár  Moravany nad Váhom</t>
  </si>
  <si>
    <t>JKSO:</t>
  </si>
  <si>
    <t>KS:</t>
  </si>
  <si>
    <t>Miesto:</t>
  </si>
  <si>
    <t>Moravany nad Váhom</t>
  </si>
  <si>
    <t>Dátum:</t>
  </si>
  <si>
    <t>28. 5. 2019</t>
  </si>
  <si>
    <t>Objednávateľ:</t>
  </si>
  <si>
    <t>IČO:</t>
  </si>
  <si>
    <t>Obec Moravany nad Váhom</t>
  </si>
  <si>
    <t>IČO DPH:</t>
  </si>
  <si>
    <t>Zhotoviteľ:</t>
  </si>
  <si>
    <t>Vyplň údaj</t>
  </si>
  <si>
    <t>Projektant:</t>
  </si>
  <si>
    <t xml:space="preserve"> </t>
  </si>
  <si>
    <t>True</t>
  </si>
  <si>
    <t>0,01</t>
  </si>
  <si>
    <t>Spracovateľ:</t>
  </si>
  <si>
    <t>Hulmanová Jana</t>
  </si>
  <si>
    <t>Poznámka:</t>
  </si>
  <si>
    <t>Náklady z rozpočtov</t>
  </si>
  <si>
    <t>Ostatné náklady zo súhrnného listu</t>
  </si>
  <si>
    <t>Cena bez DPH</t>
  </si>
  <si>
    <t>DPH</t>
  </si>
  <si>
    <t>základná</t>
  </si>
  <si>
    <t>z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</si>
  <si>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</si>
  <si>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</si>
  <si>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</si>
  <si>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</si>
  <si>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</si>
  <si>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</si>
  <si>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</si>
  <si>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</si>
  <si>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</si>
  <si>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</si>
  <si>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</si>
  <si>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</si>
  <si>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</si>
  <si>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</si>
  <si>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</si>
  <si>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</si>
  <si>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Objekt</t>
  </si>
  <si>
    <t>Cena bez DPH [EUR]</t>
  </si>
  <si>
    <t>Cena s DPH [EUR]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</si>
  <si>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</si>
  <si>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</si>
  <si>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</si>
  <si>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</si>
  <si>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</si>
  <si>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</si>
  <si>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</si>
  <si>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</si>
  <si>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</si>
  <si>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</si>
  <si>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</si>
  <si>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</si>
  <si>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1) Náklady z rozpočtov</t>
  </si>
  <si>
    <t>D</t>
  </si>
  <si>
    <t>0</t>
  </si>
  <si>
    <t>###NOIMPORT###</t>
  </si>
  <si>
    <t>IMPORT</t>
  </si>
  <si>
    <t>{9021fc39-a34b-4638-8d92-c67f837d7375}</t>
  </si>
  <si>
    <t>{00000000-0000-0000-0000-000000000000}</t>
  </si>
  <si>
    <t>/</t>
  </si>
  <si>
    <t>1</t>
  </si>
  <si>
    <t>Obvodový plášť</t>
  </si>
  <si>
    <t>{b6944b44-6cf8-4c3e-9915-52a9e5d119da}</t>
  </si>
  <si>
    <t>2</t>
  </si>
  <si>
    <t>Strešný plášť</t>
  </si>
  <si>
    <t>{12e34c27-1258-4f26-8329-920dc1341c4e}</t>
  </si>
  <si>
    <t>3</t>
  </si>
  <si>
    <t>Výplne otvorov</t>
  </si>
  <si>
    <t>{03ee454a-7559-4f13-9388-386a0e371454}</t>
  </si>
  <si>
    <t>4</t>
  </si>
  <si>
    <t>Ostatné - Búracie práce a stavebné úpravy vnútorných priestorov</t>
  </si>
  <si>
    <t>{71811029-99da-4326-b162-479cca2c20c5}</t>
  </si>
  <si>
    <t>5</t>
  </si>
  <si>
    <t>Zdravotechnika</t>
  </si>
  <si>
    <t>{624812e0-df17-4db5-9fc9-a91fcba9c12d}</t>
  </si>
  <si>
    <t>6</t>
  </si>
  <si>
    <t>Vykurovanie</t>
  </si>
  <si>
    <t>{35cffc6d-2561-4aaa-98f7-d5b5b6a34756}</t>
  </si>
  <si>
    <t>7</t>
  </si>
  <si>
    <t>Plynové odberné zariadenie</t>
  </si>
  <si>
    <t>{6902cbf5-56ad-48a4-a9d7-222c7d144872}</t>
  </si>
  <si>
    <t>8</t>
  </si>
  <si>
    <t>Elektromontáže, bleskozvod, prípojka NN</t>
  </si>
  <si>
    <t>{7d075559-0743-4ecb-91b6-2e0731debfe0}</t>
  </si>
  <si>
    <t>2) Ostatné náklady zo súhrnného listu</t>
  </si>
  <si>
    <t>Percent. zadanie_x000d_
[% nákladov rozpočtu]</t>
  </si>
  <si>
    <t>Zaradenie nákladov</t>
  </si>
  <si>
    <t>Ostatné náklady</t>
  </si>
  <si>
    <t>stavebná časť</t>
  </si>
  <si>
    <t>OSTATNENAKLADY</t>
  </si>
  <si>
    <t>Vyplň vlastné</t>
  </si>
  <si>
    <t>OSTATNENAKLADYVLASTNE</t>
  </si>
  <si>
    <t>Celkové náklady za stavbu 1) + 2)</t>
  </si>
  <si>
    <t>1) Krycí list rozpočtu</t>
  </si>
  <si>
    <t>2) Rekapitulácia rozpočtu</t>
  </si>
  <si>
    <t>3) Rozpočet</t>
  </si>
  <si>
    <t>Späť na hárok:</t>
  </si>
  <si>
    <t>Rekapitulácia stavby</t>
  </si>
  <si>
    <t>KRYCÍ LIST ROZPOČTU</t>
  </si>
  <si>
    <t>Objekt:</t>
  </si>
  <si>
    <t>1 - Obvodový plášť</t>
  </si>
  <si>
    <t>Náklady z rozpočtu</t>
  </si>
  <si>
    <t>REKAPITULÁCIA ROZPOČTU</t>
  </si>
  <si>
    <t>Kód - Popis</t>
  </si>
  <si>
    <t>Cena celkom [EUR]</t>
  </si>
  <si>
    <t>1) Náklady z rozpočtu</t>
  </si>
  <si>
    <t>-1</t>
  </si>
  <si>
    <t>HSV - Práce a dodávky HSV</t>
  </si>
  <si>
    <t xml:space="preserve">    2 - Zakladanie</t>
  </si>
  <si>
    <t xml:space="preserve">    6 - Úpravy povrchov, podlahy, osadenie</t>
  </si>
  <si>
    <t xml:space="preserve">    9 - Ostatné konštrukcie a práce-búranie</t>
  </si>
  <si>
    <t xml:space="preserve">    99 - Presun hmôt HSV</t>
  </si>
  <si>
    <t>PSV - Práce a dodávky PSV</t>
  </si>
  <si>
    <t xml:space="preserve">    711 - Izolácie proti vode a vlhkosti</t>
  </si>
  <si>
    <t xml:space="preserve">    764 - Konštrukcie klampiarske</t>
  </si>
  <si>
    <t xml:space="preserve">    784 - Dokončovacie práce - maľby</t>
  </si>
  <si>
    <t>VRN - Vedľajšie rozpočtové náklady</t>
  </si>
  <si>
    <t xml:space="preserve">    VRN06 - Zariadenie staveniska</t>
  </si>
  <si>
    <t xml:space="preserve">VP -   Práce naviac</t>
  </si>
  <si>
    <t>2) Ostatné náklady</t>
  </si>
  <si>
    <t>Zariad. staveniska</t>
  </si>
  <si>
    <t>VRN</t>
  </si>
  <si>
    <t>Mimostav. doprava</t>
  </si>
  <si>
    <t>Územné vplyvy</t>
  </si>
  <si>
    <t>Prevádzkové vplyvy</t>
  </si>
  <si>
    <t>Ostatné</t>
  </si>
  <si>
    <t>Kompletačná činnosť</t>
  </si>
  <si>
    <t>KOMPLETACNA</t>
  </si>
  <si>
    <t>ROZPOČET</t>
  </si>
  <si>
    <t>PČ</t>
  </si>
  <si>
    <t>Typ</t>
  </si>
  <si>
    <t>Popis</t>
  </si>
  <si>
    <t>MJ</t>
  </si>
  <si>
    <t>Množstvo</t>
  </si>
  <si>
    <t>J.cena [EUR]</t>
  </si>
  <si>
    <t>Poznámka</t>
  </si>
  <si>
    <t>J. Nh [h]</t>
  </si>
  <si>
    <t>Nh celkom [h]</t>
  </si>
  <si>
    <t>J. hmotnosť_x000d_
[t]</t>
  </si>
  <si>
    <t>Hmotnosť_x000d_
celkom [t]</t>
  </si>
  <si>
    <t>J. suť [t]</t>
  </si>
  <si>
    <t>Suť Celkom [t]</t>
  </si>
  <si>
    <t>ROZPOCET</t>
  </si>
  <si>
    <t>K</t>
  </si>
  <si>
    <t>238902051r</t>
  </si>
  <si>
    <t xml:space="preserve">Očistenie povrchu betónových základových konštrukcií  - pod izolácie</t>
  </si>
  <si>
    <t>m2</t>
  </si>
  <si>
    <t>-323542336</t>
  </si>
  <si>
    <t>610991111</t>
  </si>
  <si>
    <t xml:space="preserve">Zakrývanie výplní  okenných otvorov</t>
  </si>
  <si>
    <t>514399766</t>
  </si>
  <si>
    <t>(0,9*0,75)*3</t>
  </si>
  <si>
    <t>VV</t>
  </si>
  <si>
    <t>(0,6*0,45)</t>
  </si>
  <si>
    <t>1,2*1,8*2</t>
  </si>
  <si>
    <t>(1,18*0,9)*2</t>
  </si>
  <si>
    <t>(1,08*1,8)</t>
  </si>
  <si>
    <t>(1,18*1,8)*3</t>
  </si>
  <si>
    <t>(2,4*1,8)*2</t>
  </si>
  <si>
    <t>(1,45*1,97)</t>
  </si>
  <si>
    <t>Súčet</t>
  </si>
  <si>
    <t>611473112</t>
  </si>
  <si>
    <t>Vnútorná omietka vápennocementová zo suchých zmesí stropov alebo schodiskových konštrukcií štuková</t>
  </si>
  <si>
    <t>-1325808939</t>
  </si>
  <si>
    <t>"1.PP"</t>
  </si>
  <si>
    <t>" 1.PP - stropy"</t>
  </si>
  <si>
    <t>73,99</t>
  </si>
  <si>
    <t>622422511</t>
  </si>
  <si>
    <t>Oprava vonkajších omietok - vyspravenie povrchu obvod. plášťa omietkou do 50% opravovanej plochy</t>
  </si>
  <si>
    <t>-624658624</t>
  </si>
  <si>
    <t>622463257</t>
  </si>
  <si>
    <t>Penetrácia podkladu pred zhotovením zateplenia</t>
  </si>
  <si>
    <t>439323967</t>
  </si>
  <si>
    <t>"fasáda, ostenie, rímsa"</t>
  </si>
  <si>
    <t>190,762+44,511+73,99</t>
  </si>
  <si>
    <t>"potiah. sieťkou"</t>
  </si>
  <si>
    <t>"rampa"</t>
  </si>
  <si>
    <t>27,50</t>
  </si>
  <si>
    <t>"komín"</t>
  </si>
  <si>
    <t>0,40*1,20*4</t>
  </si>
  <si>
    <t>sokel</t>
  </si>
  <si>
    <t>11,665</t>
  </si>
  <si>
    <t>622464222</t>
  </si>
  <si>
    <t>Vonkajšia omietka stien tenkovrstvová silikátová + základ</t>
  </si>
  <si>
    <t>52006862</t>
  </si>
  <si>
    <t>622464311</t>
  </si>
  <si>
    <t>Vonkajšia omietka stien hrubozrnná so základným náterom - sokel</t>
  </si>
  <si>
    <t>1997668796</t>
  </si>
  <si>
    <t>46,66*0,25</t>
  </si>
  <si>
    <t>622481119</t>
  </si>
  <si>
    <t>Potiahnutie vonkajších stien, sklotextílnou mriežkou</t>
  </si>
  <si>
    <t>1819605909</t>
  </si>
  <si>
    <t>10% z plochy zateplenia</t>
  </si>
  <si>
    <t>(309,263+11,665)*0,1</t>
  </si>
  <si>
    <t>9</t>
  </si>
  <si>
    <t>625250155</t>
  </si>
  <si>
    <t>Doteplenie základovej konštrukcie hr. 80 mm, extrudovaný polystyrén, lepený rámovo s prikotvením</t>
  </si>
  <si>
    <t>-1245154709</t>
  </si>
  <si>
    <t xml:space="preserve">"severovýchodný  pohľad"</t>
  </si>
  <si>
    <t>"v=2,88m "</t>
  </si>
  <si>
    <t>10,20*2,88</t>
  </si>
  <si>
    <t>"rampa - stena"</t>
  </si>
  <si>
    <t>10,90*0,60</t>
  </si>
  <si>
    <t>Medzisúčet</t>
  </si>
  <si>
    <t>"juhozápaný pohľad"</t>
  </si>
  <si>
    <t>"v=1,30m "</t>
  </si>
  <si>
    <t>10,20*1,30</t>
  </si>
  <si>
    <t>"juhovýchodný pohľad"</t>
  </si>
  <si>
    <t xml:space="preserve">"v=1,30m  a priem. v=2,10m "</t>
  </si>
  <si>
    <t>4,30*1,30+6,20*2,10</t>
  </si>
  <si>
    <t>"severozápadný pohľad"</t>
  </si>
  <si>
    <t>4,20*2,10</t>
  </si>
  <si>
    <t>6,21*1,30</t>
  </si>
  <si>
    <t>10</t>
  </si>
  <si>
    <t>625251342</t>
  </si>
  <si>
    <t xml:space="preserve">Kontaktný zatepľovací systém hr. 200 mm  - minerálne riešenie, -  bez omietky  - vč. hmoždiniek, dilatačných líšt okenných, nadokenných profilov, rohových podomietkových profilov </t>
  </si>
  <si>
    <t>-609054868</t>
  </si>
  <si>
    <t>"pohľad SV"</t>
  </si>
  <si>
    <t xml:space="preserve">"kt. -0,65 -1,03  kt.+3,35/4,20m"</t>
  </si>
  <si>
    <t>10,36*4,20</t>
  </si>
  <si>
    <t>"odpočet otvorov"</t>
  </si>
  <si>
    <t>-1,18*0,9</t>
  </si>
  <si>
    <t>-2,40*1,80</t>
  </si>
  <si>
    <t>-1,45*1,97</t>
  </si>
  <si>
    <t>"pohľad JV"</t>
  </si>
  <si>
    <t xml:space="preserve">"kt. -0,65 -2,48  kt.+3,35/priem. kt. 4,92m"</t>
  </si>
  <si>
    <t>6,08*4,92</t>
  </si>
  <si>
    <t xml:space="preserve">"kt. -2,48  kt.+3,35/ 5,83m"</t>
  </si>
  <si>
    <t>4,41*5,83</t>
  </si>
  <si>
    <t>-2,90*1,80</t>
  </si>
  <si>
    <t>-1,18*1,80</t>
  </si>
  <si>
    <t>-1,08*1,8</t>
  </si>
  <si>
    <t>"pohľad JZ"</t>
  </si>
  <si>
    <t>10,36*5,83</t>
  </si>
  <si>
    <t>-1,18*1,8</t>
  </si>
  <si>
    <t>-2,4*1,8</t>
  </si>
  <si>
    <t>-0,9*0,75*2</t>
  </si>
  <si>
    <t>-0,90*1,75</t>
  </si>
  <si>
    <t>"pohľad SZ"</t>
  </si>
  <si>
    <t xml:space="preserve">"kt. -1,03 -1,88  kt.+3,35m/  4,805m"</t>
  </si>
  <si>
    <t>4,08*4,805</t>
  </si>
  <si>
    <t>"kt.-2,13 -2,48 +3,35m/5,655m"</t>
  </si>
  <si>
    <t>6,41*5,655</t>
  </si>
  <si>
    <t>2,28*3,98</t>
  </si>
  <si>
    <t>-0,60*0,60</t>
  </si>
  <si>
    <t>-1,2*1,8*2</t>
  </si>
  <si>
    <t>11</t>
  </si>
  <si>
    <t>625251371</t>
  </si>
  <si>
    <t xml:space="preserve">Kontaktný zatepľovací systém ostenia a rímsy hr. 20 mm  - bez omietky - minerálne riešenie, vč. hmoždiniek, rohových profilov, nadokenných profilov, ................</t>
  </si>
  <si>
    <t>800891446</t>
  </si>
  <si>
    <t>65,73*0,2</t>
  </si>
  <si>
    <t>"rímsy"</t>
  </si>
  <si>
    <t>" r.š.= 0,75m"</t>
  </si>
  <si>
    <t>(10,90+10,01)*2*0,75</t>
  </si>
  <si>
    <t>12</t>
  </si>
  <si>
    <t>625251499</t>
  </si>
  <si>
    <t xml:space="preserve">Kontaktný zatepľovací systém  podhľadov hr. 150 mm  - minerálne riešenie bez omietky</t>
  </si>
  <si>
    <t>1586541010</t>
  </si>
  <si>
    <t>"strop suterén"</t>
  </si>
  <si>
    <t>18,60+15,24+18,06+22,09</t>
  </si>
  <si>
    <t>13</t>
  </si>
  <si>
    <t>787100901</t>
  </si>
  <si>
    <t xml:space="preserve">Tmelenie styku izolantu s  výplňami otvorov  (okná , dvere)</t>
  </si>
  <si>
    <t>m</t>
  </si>
  <si>
    <t>-281157127</t>
  </si>
  <si>
    <t>65,73</t>
  </si>
  <si>
    <t>14</t>
  </si>
  <si>
    <t>787100901r</t>
  </si>
  <si>
    <t>Tmelenie pod parapetmi</t>
  </si>
  <si>
    <t>1899638671</t>
  </si>
  <si>
    <t>15</t>
  </si>
  <si>
    <t>M</t>
  </si>
  <si>
    <t>629100r</t>
  </si>
  <si>
    <t>Demontáž a likvidácia plech. krycích mriežok vetrac. otvorov</t>
  </si>
  <si>
    <t>ks</t>
  </si>
  <si>
    <t>1846103727</t>
  </si>
  <si>
    <t>16</t>
  </si>
  <si>
    <t>78719111r</t>
  </si>
  <si>
    <t xml:space="preserve">D+M Krycia mriežka otvorov  z nehrdzavejúceho plechu  so sitom proti hmyzu</t>
  </si>
  <si>
    <t>1175734379</t>
  </si>
  <si>
    <t>17</t>
  </si>
  <si>
    <t>941941041</t>
  </si>
  <si>
    <t>Montáž lešenia ľahkého pracovného radového s podlahami šírky nad 1, 00 do 1,20 m a výšky do 10 m</t>
  </si>
  <si>
    <t>-1772250182</t>
  </si>
  <si>
    <t>"pohľad JZ v= 5,70m"</t>
  </si>
  <si>
    <t>(10,50+1,20*2)*5,70</t>
  </si>
  <si>
    <t>"pohľad JV v= 5,70m"</t>
  </si>
  <si>
    <t>"pohľad SZ v= 5,70m"</t>
  </si>
  <si>
    <t>18</t>
  </si>
  <si>
    <t>941941291</t>
  </si>
  <si>
    <t>Príplatok za prvý a každý ďalší i začatý mesiac použitia lešenia šírky nad 1,00 do 1,20 m, výšky do 10 m</t>
  </si>
  <si>
    <t>-1656311649</t>
  </si>
  <si>
    <t>19</t>
  </si>
  <si>
    <t>941941841</t>
  </si>
  <si>
    <t>Demontáž lešenia ľahkého pracovného radového a s podlahami, šírky nad 1,00 do 1,20 m výšky do 10 m</t>
  </si>
  <si>
    <t>1832209558</t>
  </si>
  <si>
    <t>941955001</t>
  </si>
  <si>
    <t>Lešenie ľahké pracovné pomocné, s výškou lešeňovej podlahy do 1,20 m</t>
  </si>
  <si>
    <t>-131068268</t>
  </si>
  <si>
    <t>1/3 plochy pre omietku stropov 1.PP</t>
  </si>
  <si>
    <t>73,99/3</t>
  </si>
  <si>
    <t>21</t>
  </si>
  <si>
    <t>944944103</t>
  </si>
  <si>
    <t>Ochranná sieť na boku lešenia zo siete</t>
  </si>
  <si>
    <t>1178303433</t>
  </si>
  <si>
    <t>22</t>
  </si>
  <si>
    <t>944944803</t>
  </si>
  <si>
    <t>Demontáž ochrannej siete na boku lešenia zo siete</t>
  </si>
  <si>
    <t>-1856634412</t>
  </si>
  <si>
    <t>23</t>
  </si>
  <si>
    <t>952901111</t>
  </si>
  <si>
    <t>Vyčistenie plochy okolo budovy po ukončení prác</t>
  </si>
  <si>
    <t>1081213048</t>
  </si>
  <si>
    <t xml:space="preserve">"po ukončení stav. prác"   150,00</t>
  </si>
  <si>
    <t>24</t>
  </si>
  <si>
    <t>953921122</t>
  </si>
  <si>
    <t>Demontáž a znovumontáž informačných tabúľ a poštovej schránky na fasáde objektu</t>
  </si>
  <si>
    <t>-536063789</t>
  </si>
  <si>
    <t>25</t>
  </si>
  <si>
    <t>953945102</t>
  </si>
  <si>
    <t>Soklový zakladací profil profil</t>
  </si>
  <si>
    <t>172288878</t>
  </si>
  <si>
    <t>10,41*2+10,36*2</t>
  </si>
  <si>
    <t>26</t>
  </si>
  <si>
    <t>968072865r</t>
  </si>
  <si>
    <t>Vybúranie a vybratie okenných mreží</t>
  </si>
  <si>
    <t>-1566773960</t>
  </si>
  <si>
    <t>27</t>
  </si>
  <si>
    <t>978036151</t>
  </si>
  <si>
    <t>Obitie nesúdržných miest povrchu obvod. plášťa v rozsahu do 50%</t>
  </si>
  <si>
    <t>-395523191</t>
  </si>
  <si>
    <t>28</t>
  </si>
  <si>
    <t>979011111</t>
  </si>
  <si>
    <t>Zvislá doprava sutiny a vybúraných hmôt za prvé podlažie nad alebo pod základným podlažím</t>
  </si>
  <si>
    <t>t</t>
  </si>
  <si>
    <t>-92381669</t>
  </si>
  <si>
    <t>29</t>
  </si>
  <si>
    <t>979011121</t>
  </si>
  <si>
    <t>Zvislá doprava sutiny a vybúraných hmôt za každé ďalšie podlažie</t>
  </si>
  <si>
    <t>-835935372</t>
  </si>
  <si>
    <t>30</t>
  </si>
  <si>
    <t>979081111</t>
  </si>
  <si>
    <t>Odvoz sutiny a vybúraných hmôt na skládku do 1 km</t>
  </si>
  <si>
    <t>1885735981</t>
  </si>
  <si>
    <t>31</t>
  </si>
  <si>
    <t>979081121</t>
  </si>
  <si>
    <t>Odvoz sutiny a vybúraných hmôt na skládku za každý ďalší 1 km - 24km</t>
  </si>
  <si>
    <t>-1433534061</t>
  </si>
  <si>
    <t>32</t>
  </si>
  <si>
    <t>979082111</t>
  </si>
  <si>
    <t>Vnútrostavenisková doprava sutiny a vybúraných hmôt do 10 m</t>
  </si>
  <si>
    <t>-180628972</t>
  </si>
  <si>
    <t>33</t>
  </si>
  <si>
    <t>979087112</t>
  </si>
  <si>
    <t>Nakladanie na dopravný prostriedok pre vodorovnú dopravu sutiny</t>
  </si>
  <si>
    <t>2125729711</t>
  </si>
  <si>
    <t>34</t>
  </si>
  <si>
    <t>979089012</t>
  </si>
  <si>
    <t>Poplatok za skladovanie - drevo, tehly, ostatné</t>
  </si>
  <si>
    <t>232228537</t>
  </si>
  <si>
    <t>35</t>
  </si>
  <si>
    <t>999281111</t>
  </si>
  <si>
    <t>Presun hmôt pre opravy a údržbu objektov vrátane vonkajších plášťov výšky do 25 m</t>
  </si>
  <si>
    <t>-109606928</t>
  </si>
  <si>
    <t>36</t>
  </si>
  <si>
    <t>711112001</t>
  </si>
  <si>
    <t xml:space="preserve">Zhotovenie  izolácie proti zemnej vlhkosti zvislá penetračným náterom za studena</t>
  </si>
  <si>
    <t>662279902</t>
  </si>
  <si>
    <t>37</t>
  </si>
  <si>
    <t>1116315000</t>
  </si>
  <si>
    <t>Lak asfaltový ALP-PENETRAL</t>
  </si>
  <si>
    <t>797483557</t>
  </si>
  <si>
    <t>84,679*0,0006</t>
  </si>
  <si>
    <t>38</t>
  </si>
  <si>
    <t>711113304</t>
  </si>
  <si>
    <t xml:space="preserve">Zhotovenie  izolácie proti zemnej vlhkosti na zvislej ploche náterom z tekutej gumy</t>
  </si>
  <si>
    <t>1699046421</t>
  </si>
  <si>
    <t xml:space="preserve">"výkaz ako doteplenie základ. konštr."       84,679</t>
  </si>
  <si>
    <t>39</t>
  </si>
  <si>
    <t>1116336010</t>
  </si>
  <si>
    <t>Tekutá guma</t>
  </si>
  <si>
    <t>kg</t>
  </si>
  <si>
    <t>-1474156386</t>
  </si>
  <si>
    <t>40</t>
  </si>
  <si>
    <t>711142101</t>
  </si>
  <si>
    <t>Izolácia proti zemnej vlhkosti zvislá - nopová fólia</t>
  </si>
  <si>
    <t>1939223799</t>
  </si>
  <si>
    <t>"v=1,15m "</t>
  </si>
  <si>
    <t>10,20*1,15</t>
  </si>
  <si>
    <t>"prístrešok v=0,75m"</t>
  </si>
  <si>
    <t>(2,20*2+6,30)*0,75</t>
  </si>
  <si>
    <t xml:space="preserve">"v=1,15m  a priem. v=1,95m "</t>
  </si>
  <si>
    <t>4,30*1,15+6,20*1,95</t>
  </si>
  <si>
    <t>4,20*1,95</t>
  </si>
  <si>
    <t>2,40*1,15</t>
  </si>
  <si>
    <t>41</t>
  </si>
  <si>
    <t>2832000500.3</t>
  </si>
  <si>
    <t>D+M - Krycia lišta nopovej fólie z PVC</t>
  </si>
  <si>
    <t>bm</t>
  </si>
  <si>
    <t>1065600956</t>
  </si>
  <si>
    <t>42</t>
  </si>
  <si>
    <t>998711201</t>
  </si>
  <si>
    <t>Presun hmôt pre izoláciu proti vode v objektoch výšky do 6 m</t>
  </si>
  <si>
    <t>%</t>
  </si>
  <si>
    <t>833423463</t>
  </si>
  <si>
    <t>43</t>
  </si>
  <si>
    <t>764222232r</t>
  </si>
  <si>
    <t xml:space="preserve">Demontáž  pôvod. klampiarských výrobkov</t>
  </si>
  <si>
    <t>kpl</t>
  </si>
  <si>
    <t>664612886</t>
  </si>
  <si>
    <t>44</t>
  </si>
  <si>
    <t>998764201</t>
  </si>
  <si>
    <t>Presun hmôt pre konštrukcie klampiarske v objektoch výšky do 6 m</t>
  </si>
  <si>
    <t>-765243443</t>
  </si>
  <si>
    <t>45</t>
  </si>
  <si>
    <t>784410120</t>
  </si>
  <si>
    <t>Penetrovanie jednonásobné hrubozrnných, savých podkladov výšky do 3, 80 m</t>
  </si>
  <si>
    <t>1799745895</t>
  </si>
  <si>
    <t>46</t>
  </si>
  <si>
    <t>784418012</t>
  </si>
  <si>
    <t xml:space="preserve">Zakrývanie podláh a zariadení papierom v miestnostiach alebo na schodisku   </t>
  </si>
  <si>
    <t>-775527118</t>
  </si>
  <si>
    <t>47</t>
  </si>
  <si>
    <t>784452471</t>
  </si>
  <si>
    <t xml:space="preserve">Maľby z maliarskych zmesí  ručne nanášané tónované s bielym stropom dvojnásobné na jemnozrnný podklad výšky do 3, 80 m</t>
  </si>
  <si>
    <t>-1142875866</t>
  </si>
  <si>
    <t>48</t>
  </si>
  <si>
    <t>000600011</t>
  </si>
  <si>
    <t>Zariadenie staveniska - prevádzkové kancelárie a sklady,energie a sociálne zariadenie - ,chemické WC....(podľa zborníka objektivizovaných VRN, sadzby zariadenia staveniska)0,95%</t>
  </si>
  <si>
    <t>1024</t>
  </si>
  <si>
    <t>480206425</t>
  </si>
  <si>
    <t>VP - Práce naviac</t>
  </si>
  <si>
    <t>PN</t>
  </si>
  <si>
    <t>2 - Strešný plášť</t>
  </si>
  <si>
    <t xml:space="preserve">    713 - Izolácie tepelné</t>
  </si>
  <si>
    <t xml:space="preserve">    762 - Konštrukcie tesárske</t>
  </si>
  <si>
    <t xml:space="preserve">    763 - Konštrukcie - drevostavby</t>
  </si>
  <si>
    <t xml:space="preserve">    765 - Konštrukcie - krytiny tvrdé</t>
  </si>
  <si>
    <t xml:space="preserve">    766 - Konštrukcie stolárske</t>
  </si>
  <si>
    <t>962032631</t>
  </si>
  <si>
    <t xml:space="preserve">Búranie komínov. muriva z tehál nad strechou na akúkoľvek maltu x,  -1,63300t</t>
  </si>
  <si>
    <t>m3</t>
  </si>
  <si>
    <t>-1935330788</t>
  </si>
  <si>
    <t>0,45*0,75*4,00</t>
  </si>
  <si>
    <t>963051110</t>
  </si>
  <si>
    <t xml:space="preserve">Búranie železobetónovej komínovej hlavy hr.do 80 mm,  -2,40000t</t>
  </si>
  <si>
    <t>-1326973529</t>
  </si>
  <si>
    <t>0,50*0,80*0,08</t>
  </si>
  <si>
    <t>0,50*0,50*0,08</t>
  </si>
  <si>
    <t>965082930</t>
  </si>
  <si>
    <t xml:space="preserve">Odstránenie násypu pod podlahami alebo na strechách, hr.do 200 mm,  -1,40000t</t>
  </si>
  <si>
    <t>2059719783</t>
  </si>
  <si>
    <t>"jestv.strop nad 1.NP - medzi stropnicami"</t>
  </si>
  <si>
    <t>9,35*9,45*0,20</t>
  </si>
  <si>
    <t>966053121</t>
  </si>
  <si>
    <t xml:space="preserve">Vybúranie častí ríms zo železobetónu vyložených do 500 mm,  -0,08300t</t>
  </si>
  <si>
    <t>1273733771</t>
  </si>
  <si>
    <t>966079851</t>
  </si>
  <si>
    <t>Prerušenie oceľového profilu prierezu do 100 mm2</t>
  </si>
  <si>
    <t>-1732789558</t>
  </si>
  <si>
    <t xml:space="preserve">"8ks/bm"   49,50*8</t>
  </si>
  <si>
    <t>968063455</t>
  </si>
  <si>
    <t xml:space="preserve">Vybúranie kovových dverových zárubní,  -0,08200t</t>
  </si>
  <si>
    <t>-1966205778</t>
  </si>
  <si>
    <t xml:space="preserve">"1.PP"    </t>
  </si>
  <si>
    <t>0,90*2,05</t>
  </si>
  <si>
    <t>0,70*2,05</t>
  </si>
  <si>
    <t>1,00*2,05</t>
  </si>
  <si>
    <t>"1.NP"</t>
  </si>
  <si>
    <t>1,50*2,05</t>
  </si>
  <si>
    <t>1239192286</t>
  </si>
  <si>
    <t>-14181908</t>
  </si>
  <si>
    <t>2126158499</t>
  </si>
  <si>
    <t>424266901</t>
  </si>
  <si>
    <t>-666977499</t>
  </si>
  <si>
    <t>288501183</t>
  </si>
  <si>
    <t>439968487</t>
  </si>
  <si>
    <t>713112111</t>
  </si>
  <si>
    <t>Montáž tepelnej izolácie stropov polystyrénom, vrchom kladenou voľne</t>
  </si>
  <si>
    <t>1005147336</t>
  </si>
  <si>
    <t>9,3*9,7*2</t>
  </si>
  <si>
    <t>2837653447</t>
  </si>
  <si>
    <t xml:space="preserve">EPS  penový polystyrén hrúbka 200 mm</t>
  </si>
  <si>
    <t>635852706</t>
  </si>
  <si>
    <t>90,21*1,02</t>
  </si>
  <si>
    <t>2837653441</t>
  </si>
  <si>
    <t xml:space="preserve">EPS  penový polystyrén hrúbka 80 mm</t>
  </si>
  <si>
    <t>-247175909</t>
  </si>
  <si>
    <t>713116420</t>
  </si>
  <si>
    <t>Montáž tepelnej izolácie stropov PUR penou hr. 200 mm</t>
  </si>
  <si>
    <t>-442426284</t>
  </si>
  <si>
    <t>"strop nad 1.NP - medzi stropnicami"</t>
  </si>
  <si>
    <t>9,35*9,45</t>
  </si>
  <si>
    <t>2323900250</t>
  </si>
  <si>
    <t>Polyuretanová pena na striekanie s uzavretou bunkovou štrukt.(tvrdá pena) spotreba 5,8kg/m2</t>
  </si>
  <si>
    <t>-1758455739</t>
  </si>
  <si>
    <t>998713201</t>
  </si>
  <si>
    <t>Presun hmôt pre izolácie tepelné v objektoch výšky do 6 m</t>
  </si>
  <si>
    <t>585856063</t>
  </si>
  <si>
    <t>762311103</t>
  </si>
  <si>
    <t>Montáž kotevných želiez, príložiek, pätiek, ťahadiel, s pripojením k drevenej konštrukcii</t>
  </si>
  <si>
    <t>-841264845</t>
  </si>
  <si>
    <t>762331811</t>
  </si>
  <si>
    <t>Demontáž viazaných konštrukcií krovov so sklonom do 60 st., prierez. plochy do 120 cm2 0.008t</t>
  </si>
  <si>
    <t>-1548693457</t>
  </si>
  <si>
    <t>762331812</t>
  </si>
  <si>
    <t xml:space="preserve">Demontáž viazaných konštrukcií krovov so sklonom do 60°, prierez. plochy 120 - 224 cm2,  -0.01400t</t>
  </si>
  <si>
    <t>493019347</t>
  </si>
  <si>
    <t>762331813</t>
  </si>
  <si>
    <t>Demontáž viazaných konštrukcií krovov so sklonom do 60 st., prierez. plochy 224 - 288 cm2 0.024t</t>
  </si>
  <si>
    <t>-1028597218</t>
  </si>
  <si>
    <t>762331814</t>
  </si>
  <si>
    <t xml:space="preserve">Demontáž viazaných konštrukcií krovov so sklonom do 60°, prierez. plochy 288 - 450 cm2,  -0.03200t</t>
  </si>
  <si>
    <t>1570242527</t>
  </si>
  <si>
    <t>762332120</t>
  </si>
  <si>
    <t>Montáž viazaných konštrukcií krovov striech z reziva priemernej plochy 120-224 cm2</t>
  </si>
  <si>
    <t>638738365</t>
  </si>
  <si>
    <t xml:space="preserve">" krokvy  100/150"</t>
  </si>
  <si>
    <t>2,84+7,72+12,60+17,48+22,36+20,25+2,96+7,84+12,72+17,60</t>
  </si>
  <si>
    <t>22,48+6,59+6,17</t>
  </si>
  <si>
    <t>"pomúrnice 140/140"</t>
  </si>
  <si>
    <t>19,60+19,70</t>
  </si>
  <si>
    <t>"pásik 100/140"</t>
  </si>
  <si>
    <t>11,36</t>
  </si>
  <si>
    <t>"trám 160/100"</t>
  </si>
  <si>
    <t>22,05</t>
  </si>
  <si>
    <t>"stĺpik 140/140"</t>
  </si>
  <si>
    <t>4,14</t>
  </si>
  <si>
    <t>762332130</t>
  </si>
  <si>
    <t>Montáž viazaných konštrukcií krovov striech z reziva priemernej plochy 224-288 cm2</t>
  </si>
  <si>
    <t>-1630619705</t>
  </si>
  <si>
    <t>"väznica 140/180"</t>
  </si>
  <si>
    <t>9,22+9,12</t>
  </si>
  <si>
    <t>"nárožná krokva 120/220"</t>
  </si>
  <si>
    <t>34,96</t>
  </si>
  <si>
    <t>762332140</t>
  </si>
  <si>
    <t>Montáž viazaných konštrukcií krovov striech z reziva priemernej plochy 288-450 cm2</t>
  </si>
  <si>
    <t>1911162120</t>
  </si>
  <si>
    <t>"trám 160/220"</t>
  </si>
  <si>
    <t>18,72</t>
  </si>
  <si>
    <t>6053310700</t>
  </si>
  <si>
    <t xml:space="preserve">Rezivo impregnované  - krov</t>
  </si>
  <si>
    <t>-766606343</t>
  </si>
  <si>
    <t>762341201</t>
  </si>
  <si>
    <t>Montáž latovania jednoduchých striech pre sklon do 60°</t>
  </si>
  <si>
    <t>1913309769</t>
  </si>
  <si>
    <t>762341253</t>
  </si>
  <si>
    <t>Montáž kontralát pre sklon nad 35°</t>
  </si>
  <si>
    <t>-1726664387</t>
  </si>
  <si>
    <t>6053345100</t>
  </si>
  <si>
    <t>Laty ipregnované</t>
  </si>
  <si>
    <t>1555467103</t>
  </si>
  <si>
    <t xml:space="preserve">"laty 40/60"              0,04*0,06*542,966</t>
  </si>
  <si>
    <t xml:space="preserve">"kontralaty 40/60"   0,04*0,06*345,524</t>
  </si>
  <si>
    <t>2,132*1,08</t>
  </si>
  <si>
    <t>762342812</t>
  </si>
  <si>
    <t xml:space="preserve">Demontáž latovania striech so sklonom do 60 st., pri osovej vzdialenosti lát 0,22-0,50 m,  -0.00500t</t>
  </si>
  <si>
    <t>1521302355</t>
  </si>
  <si>
    <t>762395000</t>
  </si>
  <si>
    <t xml:space="preserve">Spojovacie prostriedky  pre viazané konštrukcie krovov, debnenie a laťovanie, nadstrešné konštr., spádové kliny - svorky, dosky, klince, pásová oceľ, vruty</t>
  </si>
  <si>
    <t>-1509753003</t>
  </si>
  <si>
    <t xml:space="preserve">"laty a kontralaty"         2,303</t>
  </si>
  <si>
    <t xml:space="preserve">"rezivo krov"                6,660</t>
  </si>
  <si>
    <t>762421304</t>
  </si>
  <si>
    <t>Obloženie stropov alebo strešných podhľadov z dosiek drevotrieskových skrutkovaných na zraz hr. dosky 18 mm - rímsy</t>
  </si>
  <si>
    <t>1126429748</t>
  </si>
  <si>
    <t>762421306</t>
  </si>
  <si>
    <t>Obloženie podhľadov stropov z dosiek drevoštiepkových skrutkovaných na zraz hr. dosky 25 mm</t>
  </si>
  <si>
    <t>1451809069</t>
  </si>
  <si>
    <t>762810017</t>
  </si>
  <si>
    <t>Záklop stropov z dosiek drevoštiepkových skrutkovaných na trámy na zraz hr. dosky 25 mm</t>
  </si>
  <si>
    <t>1572169193</t>
  </si>
  <si>
    <t>"na stropnice - strop nad 1.NP"</t>
  </si>
  <si>
    <t>762811811</t>
  </si>
  <si>
    <t xml:space="preserve">Demontáž záklopov stropov vrchných, zapustených z hrubých dosiek hr. do 32 mm,  -0.01400t</t>
  </si>
  <si>
    <t>-63296262</t>
  </si>
  <si>
    <t>"jestv.strop nad 1.NP"</t>
  </si>
  <si>
    <t>"prístrešok"</t>
  </si>
  <si>
    <t>5,90*1,95</t>
  </si>
  <si>
    <t>762822130</t>
  </si>
  <si>
    <t>Montáž stropníc z hraneného a polohraneného reziva prierezovej plochy 288-450 cm2 vč. mechanizmov</t>
  </si>
  <si>
    <t>-1646728322</t>
  </si>
  <si>
    <t>6053310700r</t>
  </si>
  <si>
    <t xml:space="preserve">Rezivo impregnované  - stropnice</t>
  </si>
  <si>
    <t>1070534027</t>
  </si>
  <si>
    <t>762822830</t>
  </si>
  <si>
    <t xml:space="preserve">Demontáž stropnic z reziva prierezovej plochy 288 - 450cm2,  -0.02500t</t>
  </si>
  <si>
    <t>-297368712</t>
  </si>
  <si>
    <t>762841812</t>
  </si>
  <si>
    <t xml:space="preserve">Demont.podbíjania obkladov stropov  sklonu do 60st., z dosiek hr. do 35 mm s omietkou,  -0.04000t</t>
  </si>
  <si>
    <t>-1718866301</t>
  </si>
  <si>
    <t>762895000</t>
  </si>
  <si>
    <t>Spojovacie prostriedky pre záklop, stropnice, podbíjanie - klince, svorky</t>
  </si>
  <si>
    <t>-135140997</t>
  </si>
  <si>
    <t>998762202</t>
  </si>
  <si>
    <t>Presun hmôt pre konštrukcie tesárske v objektoch výšky do 12 m</t>
  </si>
  <si>
    <t>-823343946</t>
  </si>
  <si>
    <t>763132210</t>
  </si>
  <si>
    <t>SDK podhľad , závesná dvojvrstvová kca profil montažný CD a nosný UD, dosky GKF hr. 12,5 mm</t>
  </si>
  <si>
    <t>-540062867</t>
  </si>
  <si>
    <t>77,88-13,75</t>
  </si>
  <si>
    <t>763132410</t>
  </si>
  <si>
    <t>SDK podhľad , závesná dvojvrstvová kca profil montažný CD a nosný UD, dosky GKFI hr. 12,5 mm</t>
  </si>
  <si>
    <t>1414652073</t>
  </si>
  <si>
    <t>5,56+5,12+1,61+1,46</t>
  </si>
  <si>
    <t>764900002</t>
  </si>
  <si>
    <t xml:space="preserve">Paropriepustná fólia </t>
  </si>
  <si>
    <t>1916264319</t>
  </si>
  <si>
    <t>77,88</t>
  </si>
  <si>
    <t>998763201</t>
  </si>
  <si>
    <t>Presun hmôt pre drevostavby v objektoch výšky do 12 m</t>
  </si>
  <si>
    <t>2091318747</t>
  </si>
  <si>
    <t>764352427</t>
  </si>
  <si>
    <t xml:space="preserve">Žľaby z pozinkovaného farbeného PZf plechu, pododkvapové polkruhové r.š. 330 mm  vrátane hákov, čiel, rohov a dilatácií</t>
  </si>
  <si>
    <t>-590796542</t>
  </si>
  <si>
    <t>11,25*4</t>
  </si>
  <si>
    <t>49</t>
  </si>
  <si>
    <t>764410850</t>
  </si>
  <si>
    <t xml:space="preserve">Demontáž oplechovania parapetov rš od 100 do 330 mm,  -0,00135t</t>
  </si>
  <si>
    <t>-178957850</t>
  </si>
  <si>
    <t>50</t>
  </si>
  <si>
    <t>764454455</t>
  </si>
  <si>
    <t xml:space="preserve">Zvodové rúry z pozinkovaného farbeného PZf plechu, kruhové priemer 150 mm  vč. objímok, kolien..............</t>
  </si>
  <si>
    <t>1560686765</t>
  </si>
  <si>
    <t>5,50*2</t>
  </si>
  <si>
    <t>51</t>
  </si>
  <si>
    <t>-184411524</t>
  </si>
  <si>
    <t>52</t>
  </si>
  <si>
    <t>765312233</t>
  </si>
  <si>
    <t>Keramická krytina, jednoduchých striech, sklon od 30° do 35° včetne doplnkov - dodávka a montáž</t>
  </si>
  <si>
    <t>1330195069</t>
  </si>
  <si>
    <t>11,0*6,5*2</t>
  </si>
  <si>
    <t>53</t>
  </si>
  <si>
    <t>765313691</t>
  </si>
  <si>
    <t>Prirezanie a uchytenie rezaných škridiel keramických, sklon od 22° do 35°</t>
  </si>
  <si>
    <t>-1203244231</t>
  </si>
  <si>
    <t>54</t>
  </si>
  <si>
    <t>765314351</t>
  </si>
  <si>
    <t>Nárožie s použitím vetracieho pásu , sklon od 22° do 35°</t>
  </si>
  <si>
    <t>-388448019</t>
  </si>
  <si>
    <t>8,74*4</t>
  </si>
  <si>
    <t>55</t>
  </si>
  <si>
    <t>765314523</t>
  </si>
  <si>
    <t xml:space="preserve">Odkvapová hrana  pre profilovanú krytinu</t>
  </si>
  <si>
    <t>1754413016</t>
  </si>
  <si>
    <t>(10,95+11,05)*2</t>
  </si>
  <si>
    <t>56</t>
  </si>
  <si>
    <t>765332860</t>
  </si>
  <si>
    <t xml:space="preserve">Demontáž betónovej krytiny do sutiny zo škridiel drážkových so zvetranou maltou,  -0,11000t</t>
  </si>
  <si>
    <t>-459767307</t>
  </si>
  <si>
    <t>57</t>
  </si>
  <si>
    <t>765901406</t>
  </si>
  <si>
    <t xml:space="preserve">Strešná fólia  od 22° do 35°, na krokvy</t>
  </si>
  <si>
    <t>-1291364490</t>
  </si>
  <si>
    <t>58</t>
  </si>
  <si>
    <t>998765202</t>
  </si>
  <si>
    <t>Presun hmôt pre tvrdé krytiny v objektoch výšky nad 6 do 12 m</t>
  </si>
  <si>
    <t>32284202</t>
  </si>
  <si>
    <t>59</t>
  </si>
  <si>
    <t>766695000</t>
  </si>
  <si>
    <t>Montáž skladacích schodov na povalu</t>
  </si>
  <si>
    <t>948617361</t>
  </si>
  <si>
    <t>60</t>
  </si>
  <si>
    <t>611 - 002</t>
  </si>
  <si>
    <t>Skladacie schody zateplené protipožiarne 120*60 EW 30/D3</t>
  </si>
  <si>
    <t>-313410475</t>
  </si>
  <si>
    <t>61</t>
  </si>
  <si>
    <t>998766201</t>
  </si>
  <si>
    <t>Presun hmot pre konštrukcie stolárske v objektoch výšky do 6 m</t>
  </si>
  <si>
    <t>-963836796</t>
  </si>
  <si>
    <t>62</t>
  </si>
  <si>
    <t>1627474460</t>
  </si>
  <si>
    <t>3 - Výplne otvorov</t>
  </si>
  <si>
    <t xml:space="preserve">    767 - Konštrukcie doplnkové kovové</t>
  </si>
  <si>
    <t>612425931</t>
  </si>
  <si>
    <t>Omietka vápenná vnútorného ostenia okenného alebo dverného štuková - doplnenie omietky ostení pri dodatočnom osadzovaní nových okien alebo zárubní</t>
  </si>
  <si>
    <t>-487751910</t>
  </si>
  <si>
    <t>83,21-17,48</t>
  </si>
  <si>
    <t>642942111</t>
  </si>
  <si>
    <t>Osadenie oceľovej dverovej zárubne alebo rámu, plochy otvoru do 2,5 m2- pre dvere Z02/L</t>
  </si>
  <si>
    <t>-1178739627</t>
  </si>
  <si>
    <t>642942331</t>
  </si>
  <si>
    <t>Osadenie oceľovej dverovej zárubne alebo rámu, plochy otvoru nad 4,5 do 10 m2 pre garážové dvere Z01/L</t>
  </si>
  <si>
    <t>1767190316</t>
  </si>
  <si>
    <t>648991113</t>
  </si>
  <si>
    <t>Osadenie parapetných dosiek z plastických a poloplast., hmôt,</t>
  </si>
  <si>
    <t>590751210</t>
  </si>
  <si>
    <t>5624900370</t>
  </si>
  <si>
    <t>Parapet vnútorný plastový PVC</t>
  </si>
  <si>
    <t>-1712366642</t>
  </si>
  <si>
    <t>968061112</t>
  </si>
  <si>
    <t>Vyvesenie alebo zavesenie dreveného /kovového/ okenného krídla do 1, 5 m2</t>
  </si>
  <si>
    <t>-2014431316</t>
  </si>
  <si>
    <t>968061125</t>
  </si>
  <si>
    <t>Vyvesenie alebo zavesenie dreveného /kovového, plastového/ dverného krídla do 2 m2</t>
  </si>
  <si>
    <t>-1003280502</t>
  </si>
  <si>
    <t xml:space="preserve">"1.PP"    9</t>
  </si>
  <si>
    <t xml:space="preserve">"1.NP"   2</t>
  </si>
  <si>
    <t>968061126</t>
  </si>
  <si>
    <t>Vyvesenie dreveného dverného krídla do suti plochy nad 2 m2, -0,02700t</t>
  </si>
  <si>
    <t>155452776</t>
  </si>
  <si>
    <t>1,495*1,97</t>
  </si>
  <si>
    <t>968062354</t>
  </si>
  <si>
    <t xml:space="preserve">Vybúranie drevených /kovových/ rámov okien dvojitých alebo zdvojených, plochy do 1 m2,  -0,08200t</t>
  </si>
  <si>
    <t>-29197934</t>
  </si>
  <si>
    <t>0,90*0,75*3</t>
  </si>
  <si>
    <t>0,60*0,45</t>
  </si>
  <si>
    <t>0,60*0,60*2</t>
  </si>
  <si>
    <t>968062356</t>
  </si>
  <si>
    <t xml:space="preserve">Vybúranie drevených /kovových/ rámov okien dvojitých alebo zdvojených, plochy do 4 m2,  -0,05400t</t>
  </si>
  <si>
    <t>-335346268</t>
  </si>
  <si>
    <t xml:space="preserve">"1.NP"    1,20*1,80*2</t>
  </si>
  <si>
    <t xml:space="preserve">               2,40*1,80*3</t>
  </si>
  <si>
    <t>968063558</t>
  </si>
  <si>
    <t xml:space="preserve">Vybúranie kovových zárubní vrát,  -0,05400t</t>
  </si>
  <si>
    <t>17756654</t>
  </si>
  <si>
    <t>3,00*2,05</t>
  </si>
  <si>
    <t>-754058039</t>
  </si>
  <si>
    <t>-1557770960</t>
  </si>
  <si>
    <t>-2077676096</t>
  </si>
  <si>
    <t>-1801824290</t>
  </si>
  <si>
    <t>-1982566833</t>
  </si>
  <si>
    <t>651409350</t>
  </si>
  <si>
    <t>1619817311</t>
  </si>
  <si>
    <t>211346910</t>
  </si>
  <si>
    <t>764410440</t>
  </si>
  <si>
    <t>Oplechovanie parapetov z pozinkovaného farbeného PZf plechu, vrátane rohov r.š. 250 mm</t>
  </si>
  <si>
    <t>232777136</t>
  </si>
  <si>
    <t xml:space="preserve">"1.PP"           0,90*3+0,60</t>
  </si>
  <si>
    <t xml:space="preserve">"1.NP"          1,2*2+1,18+1,08+1,18*3+1,18+2,4*2</t>
  </si>
  <si>
    <t>766621400</t>
  </si>
  <si>
    <t>Montáž okien plastových s hydroizolačnými ISO páskami (exteriérová a interiérová)</t>
  </si>
  <si>
    <t>-254463847</t>
  </si>
  <si>
    <t>1.PP</t>
  </si>
  <si>
    <t>(0,9+0,75)*2*3</t>
  </si>
  <si>
    <t>(0,6+0,45)*2</t>
  </si>
  <si>
    <t>1.NP</t>
  </si>
  <si>
    <t>(1,2+1,8)*2*2</t>
  </si>
  <si>
    <t>(1,18+0,9)*2*2</t>
  </si>
  <si>
    <t>(1,08+1,8)*2</t>
  </si>
  <si>
    <t>(1,18+1,8)*2*3</t>
  </si>
  <si>
    <t>(2,4+1,8)*2*2</t>
  </si>
  <si>
    <t>0,9*4</t>
  </si>
  <si>
    <t>(1,455+1,97)*2</t>
  </si>
  <si>
    <t>2832301230</t>
  </si>
  <si>
    <t xml:space="preserve">Tesniaca fólia  exteriér , pre okenné konštrukcie</t>
  </si>
  <si>
    <t>1316644449</t>
  </si>
  <si>
    <t>2832301240</t>
  </si>
  <si>
    <t xml:space="preserve">Tesniaca fólia  interiér , pre okenné konštrukcie</t>
  </si>
  <si>
    <t>-362880004</t>
  </si>
  <si>
    <t>61143078.R4</t>
  </si>
  <si>
    <t>P01-1.PP - Plastové okno jednokrídlové biele, S, rozm. 900*750mm, zasklenie izolačné trojsklo + kovanie</t>
  </si>
  <si>
    <t>477130784</t>
  </si>
  <si>
    <t>61143078.R5</t>
  </si>
  <si>
    <t xml:space="preserve">P02-1.PP - Plastové okno jednokrídlové biele, S, rozm. 600*450mm, zasklenie izolačné trojsklo   + kovanie</t>
  </si>
  <si>
    <t>1914051838</t>
  </si>
  <si>
    <t>61143078.R9</t>
  </si>
  <si>
    <t xml:space="preserve">P01-1.NP - Plastové okno jednokrídlové biele, OS, rozm. 1200*1800mm, zasklenie izolačné trojsklo  + kovanie</t>
  </si>
  <si>
    <t>-865114695</t>
  </si>
  <si>
    <t>61143078.R6</t>
  </si>
  <si>
    <t xml:space="preserve">P02-1.NP - Plastové okno jednokrídlové biele, S, rozm. 1180*900mm, zasklenie izolačné trojsklo  + kovanie</t>
  </si>
  <si>
    <t>1657367958</t>
  </si>
  <si>
    <t>61143078.R3</t>
  </si>
  <si>
    <t xml:space="preserve">P03-1.NP - Plastové okno jednokrídlové biele, OS, rozm. 1080*1800mm, zasklenie izolačné trojsklo  + kovanie</t>
  </si>
  <si>
    <t>1469972880</t>
  </si>
  <si>
    <t>61143078.R91</t>
  </si>
  <si>
    <t xml:space="preserve">P04-1.NP - Plastové okno jednokrídlové biele, OS, rozm. 1180*1800mm, zasklenie izolačné trojsklo  + kovanie</t>
  </si>
  <si>
    <t>-874542999</t>
  </si>
  <si>
    <t>61143078.R8</t>
  </si>
  <si>
    <t xml:space="preserve">P05-1.NP - Plastové okno jednokrídlové biele, S, rozm. 1180*900mm, zasklenie izolačné trojsklo  + kovanie</t>
  </si>
  <si>
    <t>-50443490</t>
  </si>
  <si>
    <t>61143078.R7</t>
  </si>
  <si>
    <t>P06-1.NP - Plastové okno dvojkrídlové biele,OS, rozm. 2400*1800mm, zasklenie izolačné trojsklo + kovanie</t>
  </si>
  <si>
    <t>-1394076677</t>
  </si>
  <si>
    <t>61143078.R92</t>
  </si>
  <si>
    <t xml:space="preserve">P07-1.NP - Plastové okno jednokrídlové biele interiérové výsuvné dvojdielne, rozm. 900*900mm, zasklenie vzorované sklo  + kovanie</t>
  </si>
  <si>
    <t>-5701838</t>
  </si>
  <si>
    <t>61143078.R16</t>
  </si>
  <si>
    <t>T04/L-1.NP - Dvere plastové dvojkrídllové O, biele, do 2/3 zasklené rozm. 1450/1970 mm, zasklenie izolačné dvojsklo Connex + kovanie</t>
  </si>
  <si>
    <t>613808966</t>
  </si>
  <si>
    <t>767641110</t>
  </si>
  <si>
    <t>Montáž dverí, osadených do oceľovej zárubne otváravých jednokrídlových</t>
  </si>
  <si>
    <t>941573340</t>
  </si>
  <si>
    <t xml:space="preserve">"1.PP Z 02/L, "     1</t>
  </si>
  <si>
    <t>5534106600</t>
  </si>
  <si>
    <t xml:space="preserve">Z02/L - Dvere  kovové    900x1900 otočné  so zárubňou, kovaním  - ATYP</t>
  </si>
  <si>
    <t>1415498125</t>
  </si>
  <si>
    <t>767651210</t>
  </si>
  <si>
    <t>Montáž vrát otočných, osadených do oceľovej zárubne z dielov, s plochou do 6 m2</t>
  </si>
  <si>
    <t>386091430</t>
  </si>
  <si>
    <t>5534070800</t>
  </si>
  <si>
    <t xml:space="preserve">Z01/L - Dvere  dvojkrídlové kovové garážové otočné, rozm. 2900x1950mm vč. zárubne - ATYP:</t>
  </si>
  <si>
    <t>-419547596</t>
  </si>
  <si>
    <t>998767201</t>
  </si>
  <si>
    <t>Presun hmôt pre kovové stavebné doplnkové konštrukcie v objektoch výšky do 6 m</t>
  </si>
  <si>
    <t>432868794</t>
  </si>
  <si>
    <t>1599079964</t>
  </si>
  <si>
    <t>4 - Ostatné - Búracie práce a stavebné úpravy vnútorných priestorov</t>
  </si>
  <si>
    <t xml:space="preserve">    1 - Zemné práce</t>
  </si>
  <si>
    <t xml:space="preserve">    3 - Zvislé a kompletné konštrukcie</t>
  </si>
  <si>
    <t xml:space="preserve">    4 - Vodorovné konštrukcie</t>
  </si>
  <si>
    <t xml:space="preserve">    5 - Komunikácie</t>
  </si>
  <si>
    <t xml:space="preserve">    711 -  Izolácie proti vode a vlhkosti</t>
  </si>
  <si>
    <t xml:space="preserve">    771 - Podlahy z dlaždíc</t>
  </si>
  <si>
    <t xml:space="preserve">    781 - Dokončovacie práce a obklady</t>
  </si>
  <si>
    <t xml:space="preserve">    783 - Dokončovacie práce - nátery</t>
  </si>
  <si>
    <t>113107141</t>
  </si>
  <si>
    <t xml:space="preserve">Odstránenie  kryt uv ploche do 200 m2 asfaltového, hr. vrstvy do 50 mm,  -0,09800t</t>
  </si>
  <si>
    <t>1933869520</t>
  </si>
  <si>
    <t>"asfaltový chodník pred vstupom"</t>
  </si>
  <si>
    <t>1,65*1,25</t>
  </si>
  <si>
    <t>120901121</t>
  </si>
  <si>
    <t>Búranie konštrukcií z betónu prostého neprekladaného kameňom v odkopávkach - šachta</t>
  </si>
  <si>
    <t>-780620620</t>
  </si>
  <si>
    <t>130201001</t>
  </si>
  <si>
    <t>Výkop jamy a ryhy v obmedzenom priestore horn. tr.3 ručne</t>
  </si>
  <si>
    <t>-1674208179</t>
  </si>
  <si>
    <t xml:space="preserve">"SV - výkop rampa HH -0,60  SH -3,48m/2,88m"</t>
  </si>
  <si>
    <t>11,00*2,40*2,88</t>
  </si>
  <si>
    <t xml:space="preserve">"JZ, JV  - spev. plocha 0,78m  na kt. -2,96"</t>
  </si>
  <si>
    <t>52,00*0,78</t>
  </si>
  <si>
    <t>"výkop pre izolovanie základových konštr,drenáž"</t>
  </si>
  <si>
    <t>(10,20+11,00+2,20)*2*0,75*0,80</t>
  </si>
  <si>
    <t>"JV kt. -2,102m"</t>
  </si>
  <si>
    <t>4,00*6,00*1,007</t>
  </si>
  <si>
    <t>"SZ"</t>
  </si>
  <si>
    <t>4,50*7,00*0,378</t>
  </si>
  <si>
    <t>162201101</t>
  </si>
  <si>
    <t>Vodorovné premiestnenie výkopku z horniny 1-4 do 20m</t>
  </si>
  <si>
    <t>797169492</t>
  </si>
  <si>
    <t>39,48*2</t>
  </si>
  <si>
    <t>162501112</t>
  </si>
  <si>
    <t xml:space="preserve">Vodorovné premiestnenie výkopku  po nespevnenej ceste z  horniny tr.1-4  v množstve do 100 m3 na vzdialenosť do 3000 m</t>
  </si>
  <si>
    <t>877002453</t>
  </si>
  <si>
    <t>162501113</t>
  </si>
  <si>
    <t xml:space="preserve">Vodorovné premiestnenie výkopku  po nespevnenej ceste z  horniny tr.1-4  v množstve do 100 m3, príplatok k cene za každých ďalšich a začatých 1000 m- 17km - odvoznú vzdialenosť určí dodavateľ stavby</t>
  </si>
  <si>
    <t>273422751</t>
  </si>
  <si>
    <t>167101100</t>
  </si>
  <si>
    <t>Nakladanie výkopku tr.1-4 ručne</t>
  </si>
  <si>
    <t>-1356490261</t>
  </si>
  <si>
    <t xml:space="preserve">"výkop "                           141,267</t>
  </si>
  <si>
    <t xml:space="preserve">"spätne pre zásyp"         39,48*2</t>
  </si>
  <si>
    <t>171201202</t>
  </si>
  <si>
    <t>Uloženie sypaniny na skládky nad 100 do 1000 m3</t>
  </si>
  <si>
    <t>654798549</t>
  </si>
  <si>
    <t>171209002</t>
  </si>
  <si>
    <t>Poplatok za skladovanie - zemina a kamenivo (17 05) ostatné</t>
  </si>
  <si>
    <t>1730508370</t>
  </si>
  <si>
    <t>141,267*1,7</t>
  </si>
  <si>
    <t>174101102</t>
  </si>
  <si>
    <t>Zásyp sypaninou v uzavretých priestoroch s urovnaním povrchu zásypu - rampa</t>
  </si>
  <si>
    <t>1646236143</t>
  </si>
  <si>
    <t>5833369000</t>
  </si>
  <si>
    <t>štrkopiesok</t>
  </si>
  <si>
    <t>1811701311</t>
  </si>
  <si>
    <t>39,48*1,8*1,1</t>
  </si>
  <si>
    <t>211561111</t>
  </si>
  <si>
    <t>Výplň ryhy pre drenáž kamenivom hrubým drveným frakcie 4-16 mm</t>
  </si>
  <si>
    <t>460693649</t>
  </si>
  <si>
    <t>"priem. šírka ryhy 0,75m v=0,70m"</t>
  </si>
  <si>
    <t>47,00*0,75*0,70</t>
  </si>
  <si>
    <t>211971122</t>
  </si>
  <si>
    <t>Zhotov. oplášt. výplne z geotext. v ryhe alebo v záreze pri rozvinutej šírke opláštenia nad 2, 5 m</t>
  </si>
  <si>
    <t>-625613035</t>
  </si>
  <si>
    <t>6936651000</t>
  </si>
  <si>
    <t xml:space="preserve">Geotextília netkaná polypropylénová Tatratex PP   200</t>
  </si>
  <si>
    <t>694050837</t>
  </si>
  <si>
    <t>141,00*1,15</t>
  </si>
  <si>
    <t>212752125</t>
  </si>
  <si>
    <t>Trativody z flexodrenážnych rúr DN 100</t>
  </si>
  <si>
    <t>356246816</t>
  </si>
  <si>
    <t>273321311</t>
  </si>
  <si>
    <t>Betón základových dosiek, železový (bez výstuže), tr.C 16/20</t>
  </si>
  <si>
    <t>-51763294</t>
  </si>
  <si>
    <t>273351215</t>
  </si>
  <si>
    <t>Debnenie stien základových dosiek, zhotovenie-dielce</t>
  </si>
  <si>
    <t>-944105155</t>
  </si>
  <si>
    <t>273351216</t>
  </si>
  <si>
    <t>Debnenie stien základových dosiek, odstránenie-dielce</t>
  </si>
  <si>
    <t>-2042625887</t>
  </si>
  <si>
    <t>273362021</t>
  </si>
  <si>
    <t>Výstuž základových dosiek zo zvár. sietí KARI</t>
  </si>
  <si>
    <t>1283059151</t>
  </si>
  <si>
    <t>"pr.8 oká 150/150 pri hornom a dolnom okraji"</t>
  </si>
  <si>
    <t>(8,65*1,80+2,30*2,20)*5,27*2*0,001</t>
  </si>
  <si>
    <t>279321311</t>
  </si>
  <si>
    <t>Betón základových múrov, železový (bez výstuže), tr.C 16/20</t>
  </si>
  <si>
    <t>-1674413096</t>
  </si>
  <si>
    <t>279351105</t>
  </si>
  <si>
    <t>Debnenie základových múrov obojstranné zhotovenie-dielce</t>
  </si>
  <si>
    <t>-50376975</t>
  </si>
  <si>
    <t xml:space="preserve">"rampa SH. -2,03m  "</t>
  </si>
  <si>
    <t>2,40*1,905*2*2</t>
  </si>
  <si>
    <t>2,00*1,905*2</t>
  </si>
  <si>
    <t>(8,50*(1,016+1,905)/2)*2*2</t>
  </si>
  <si>
    <t>1,812*1,016*2</t>
  </si>
  <si>
    <t xml:space="preserve">"hr.15cm  v=0,60m "</t>
  </si>
  <si>
    <t>1,361*0,15*2</t>
  </si>
  <si>
    <t>(2,00+7,20+1,65)*0,60*2</t>
  </si>
  <si>
    <t>(1,812+7,20+0,80)*0,60*2</t>
  </si>
  <si>
    <t>279351106</t>
  </si>
  <si>
    <t>Debnenie základových múrov obojstranné odstránenie-dielce</t>
  </si>
  <si>
    <t>-907250349</t>
  </si>
  <si>
    <t>279361821</t>
  </si>
  <si>
    <t>Výstuž základových múrov nosných z ocele 10505</t>
  </si>
  <si>
    <t>-1413874416</t>
  </si>
  <si>
    <t>"odhad 85kg/m3"</t>
  </si>
  <si>
    <t>14,38*85*0,001</t>
  </si>
  <si>
    <t>299661314</t>
  </si>
  <si>
    <t xml:space="preserve">Zhotovenie filtračného obalu drenážnych rúrok proti zarastaniu koreňmi - Obalenie fóliou GeoSac  D+M</t>
  </si>
  <si>
    <t>-900954905</t>
  </si>
  <si>
    <t>895191111</t>
  </si>
  <si>
    <t>Drenážna šachta normálna z PE suda podzemného</t>
  </si>
  <si>
    <t>-1958166683</t>
  </si>
  <si>
    <t>314231116</t>
  </si>
  <si>
    <t xml:space="preserve">Murivo komínov  z tehál dĺžky 290mm</t>
  </si>
  <si>
    <t>-1746829593</t>
  </si>
  <si>
    <t>316381211</t>
  </si>
  <si>
    <t>Krycie dosky komínov a ventilácií z bet. C 16/20 s debnením, výstužou a poterom, bez presahu, hr. nad 50 do 80 mm</t>
  </si>
  <si>
    <t>-1013669653</t>
  </si>
  <si>
    <t>0,50*0,50</t>
  </si>
  <si>
    <t>317165221</t>
  </si>
  <si>
    <t xml:space="preserve">Nosný preklad  šírky 300 mm, výšky 249 mm, dĺžky 1300 mm</t>
  </si>
  <si>
    <t>1511483769</t>
  </si>
  <si>
    <t>317165243</t>
  </si>
  <si>
    <t xml:space="preserve">Nosný preklad  šírky 375 mm, výšky 249 mm, dĺžky 1750 mm</t>
  </si>
  <si>
    <t>-1784505400</t>
  </si>
  <si>
    <t>317165301</t>
  </si>
  <si>
    <t xml:space="preserve">Nenosný preklad  šírky 100 mm, výšky 249 mm, dĺžky 1250 mm</t>
  </si>
  <si>
    <t>-1799186822</t>
  </si>
  <si>
    <t>317165303</t>
  </si>
  <si>
    <t xml:space="preserve">Nenosný preklad  šírky 150 mm, výšky 249 mm, dĺžky 1250 mm</t>
  </si>
  <si>
    <t>-1205794170</t>
  </si>
  <si>
    <t>317234410</t>
  </si>
  <si>
    <t>Výmurovka medzi nosníkmi akýmikoľvek tehlami pálenými na akúkoľvek maltu cementovú</t>
  </si>
  <si>
    <t>-1214319</t>
  </si>
  <si>
    <t>340239235</t>
  </si>
  <si>
    <t>Zamurovanie otvorov plochy nad 1 do 4 m2 tvárnicami plynosilikátových (150x599x249)</t>
  </si>
  <si>
    <t>1484018254</t>
  </si>
  <si>
    <t>0,9*2,05*2</t>
  </si>
  <si>
    <t>342272102</t>
  </si>
  <si>
    <t xml:space="preserve">Priečky z tvárnic plynosilikátových hr. 100 mm P2-500 hladkých, na MVC a maltu </t>
  </si>
  <si>
    <t>397603503</t>
  </si>
  <si>
    <t>3,09*3,0+1,0*3,0-0,6*1,97-0,6*3,0</t>
  </si>
  <si>
    <t>0,6*3,0*2</t>
  </si>
  <si>
    <t>342272103</t>
  </si>
  <si>
    <t xml:space="preserve">Priečky z tvárnic plynosilikátových hr. 125 mm P2-500 hladkých, na MVC a maltu </t>
  </si>
  <si>
    <t>1193648638</t>
  </si>
  <si>
    <t>3,09*3,0+1,8*0,4</t>
  </si>
  <si>
    <t>342272104</t>
  </si>
  <si>
    <t xml:space="preserve">Priečky z tvárnic plynosilikátových hr. 150 mm P2-500 hladkých, na MVC a maltu </t>
  </si>
  <si>
    <t>-2057865189</t>
  </si>
  <si>
    <t>2,535*3,0-0,8*1,97</t>
  </si>
  <si>
    <t>2,175*3,0-0,9*1,97</t>
  </si>
  <si>
    <t>4,2*3,0-0,9*1,97</t>
  </si>
  <si>
    <t>2,16*3,0-0,9*1,97</t>
  </si>
  <si>
    <t>417321414</t>
  </si>
  <si>
    <t>Betón stužujúcich pásov a vencov železový tr. C 20/25</t>
  </si>
  <si>
    <t>1061430087</t>
  </si>
  <si>
    <t>(9,96+9,21)*2*0,25*0,40</t>
  </si>
  <si>
    <t>417351115</t>
  </si>
  <si>
    <t>Debnenie bočníc stužujúcich pásov a vencov vrátane vzpier zhotovenie</t>
  </si>
  <si>
    <t>-1588527766</t>
  </si>
  <si>
    <t>"ukončenie muriva v mieste stropníc"</t>
  </si>
  <si>
    <t>(9,96+10,01)*2*0,25*2</t>
  </si>
  <si>
    <t>417351116</t>
  </si>
  <si>
    <t>Debnenie bočníc stužujúcich pásov a vencov vrátane vzpier odstránenie</t>
  </si>
  <si>
    <t>-89698878</t>
  </si>
  <si>
    <t>417361821</t>
  </si>
  <si>
    <t>Výstuž stužujúcich pásov a vencov z betonárskej ocele 10505</t>
  </si>
  <si>
    <t>-1489040973</t>
  </si>
  <si>
    <t>"odhad 95 kg/m3"</t>
  </si>
  <si>
    <t>3,834*95*0,001</t>
  </si>
  <si>
    <t>430321313</t>
  </si>
  <si>
    <t>Schodiskové konštrukcie, betón železový tr. C 16/20</t>
  </si>
  <si>
    <t>-780777702</t>
  </si>
  <si>
    <t>430361821</t>
  </si>
  <si>
    <t>Výstuž schodiskových konštrukcií z betonárskej ocele 10505</t>
  </si>
  <si>
    <t>-538627942</t>
  </si>
  <si>
    <t>"odhad 80 kg/m3"</t>
  </si>
  <si>
    <t>1,099*80*0,001</t>
  </si>
  <si>
    <t>431351121</t>
  </si>
  <si>
    <t>Debnenie do 4 m výšky - podest a podstupňových dosiek pôdorysne priamočiarych zhotovenie</t>
  </si>
  <si>
    <t>-2049661914</t>
  </si>
  <si>
    <t>431351122</t>
  </si>
  <si>
    <t>Debnenie do 4 m výšky - podest a podstupňových dosiek pôdorysne priamočiarych odstránenie</t>
  </si>
  <si>
    <t>-1854383588</t>
  </si>
  <si>
    <t>434351141</t>
  </si>
  <si>
    <t>Debnenie stupňov na podstupňovej doske alebo na teréne pôdorysne priamočiarych zhotovenie</t>
  </si>
  <si>
    <t>-827129745</t>
  </si>
  <si>
    <t>"čelo stupňov"</t>
  </si>
  <si>
    <t>"sch. pri rampe"</t>
  </si>
  <si>
    <t>1,00*0,25*3</t>
  </si>
  <si>
    <t>"zadné sch."</t>
  </si>
  <si>
    <t>0,70*0,25*3</t>
  </si>
  <si>
    <t>1,10*0,25*2</t>
  </si>
  <si>
    <t>"bočné sch. do prístr."</t>
  </si>
  <si>
    <t>1,10*0,25*5,00</t>
  </si>
  <si>
    <t>434351142</t>
  </si>
  <si>
    <t>Debnenie stupňov na podstupňovej doske alebo na teréne pôdorysne priamočiarych odstránenie</t>
  </si>
  <si>
    <t>484399012</t>
  </si>
  <si>
    <t>564752111</t>
  </si>
  <si>
    <t>Podklad alebo kryt z kameniva hrubého drveného veľ. 32-63mm(vibr.štrk) po zhut.hr. 150 mm - vrátane rozšírenia podkladu</t>
  </si>
  <si>
    <t>494233132</t>
  </si>
  <si>
    <t xml:space="preserve">"spevnené plochy"          60,00</t>
  </si>
  <si>
    <t xml:space="preserve">"rampa a pri sch."             21,20</t>
  </si>
  <si>
    <t xml:space="preserve">"betonové chodníky"       17,00</t>
  </si>
  <si>
    <t>564851111</t>
  </si>
  <si>
    <t>Podklad zo štrkodrviny s rozprestrením a zhutnením, hr.po zhutnení 150 mm</t>
  </si>
  <si>
    <t>-436782242</t>
  </si>
  <si>
    <t>596911212</t>
  </si>
  <si>
    <t xml:space="preserve">Kladenie zámkovej dlažby  hr.8cm pre peších nad 20 m2</t>
  </si>
  <si>
    <t>-63753258</t>
  </si>
  <si>
    <t>5922902340</t>
  </si>
  <si>
    <t>Zámková dlažba hr. 8 cm, sivá</t>
  </si>
  <si>
    <t>2129106800</t>
  </si>
  <si>
    <t>70,94*1,03</t>
  </si>
  <si>
    <t>74,0</t>
  </si>
  <si>
    <t>597962125</t>
  </si>
  <si>
    <t>Montáž uzavretého žľabu do lôžka z betónu prostého tr.C 25/30</t>
  </si>
  <si>
    <t>1605498304</t>
  </si>
  <si>
    <t>5923001799</t>
  </si>
  <si>
    <t>Univerzálny odvodňovací žľab</t>
  </si>
  <si>
    <t>-536207448</t>
  </si>
  <si>
    <t>5923001840</t>
  </si>
  <si>
    <t>Rošt pre odvodňovací žľab</t>
  </si>
  <si>
    <t>-324669753</t>
  </si>
  <si>
    <t>5923002351</t>
  </si>
  <si>
    <t xml:space="preserve">Spojovací materiál pre  rošt</t>
  </si>
  <si>
    <t>104977452</t>
  </si>
  <si>
    <t>612421431</t>
  </si>
  <si>
    <t>Oprava vnútorných vápenných omietok stien, v množstve opravenej plochy nad 30 do 50 % štukových</t>
  </si>
  <si>
    <t>-1117119730</t>
  </si>
  <si>
    <t>m.č.101-103, 106</t>
  </si>
  <si>
    <t>(3,6*2+1,57)*3,0-0,9*1,97*3-0,8*1,97</t>
  </si>
  <si>
    <t>(4,05+9,21)*2*3,0-0,9*1,97*2</t>
  </si>
  <si>
    <t>(2,5+4,2)*2*3,0-0,9*1,97</t>
  </si>
  <si>
    <t>(4,525+1,31)*2*3,0-0,8*1,97</t>
  </si>
  <si>
    <t>"nad obkladom v=0,8m"</t>
  </si>
  <si>
    <t xml:space="preserve">"m.č.105"            (2,16+1,475)*2*0,8</t>
  </si>
  <si>
    <t xml:space="preserve">"m.č.104"            (2,16+2,575)*2*0,8</t>
  </si>
  <si>
    <t xml:space="preserve">"m.č.108"            (2,49+2,4)*2*0,8</t>
  </si>
  <si>
    <t xml:space="preserve">"m.č.109"            (1,59+1,0)*2*0,8</t>
  </si>
  <si>
    <t xml:space="preserve">"m.č.110"            (1,4+1,0)*2*0,8</t>
  </si>
  <si>
    <t xml:space="preserve">"m.č.111"            (2,179+1,5)*2*0,8</t>
  </si>
  <si>
    <t>612423631</t>
  </si>
  <si>
    <t>Omietka rýh v stenách maltou vápennou šírky ryhy nad 150 do 300 mm omietkou štukovou</t>
  </si>
  <si>
    <t>-1040651679</t>
  </si>
  <si>
    <t xml:space="preserve">"začistenie rýh po elektroinštalačných prácach"    50,00</t>
  </si>
  <si>
    <t>612465116</t>
  </si>
  <si>
    <t xml:space="preserve">Príprava vnútorného podkladu stien , Univerzálny základ </t>
  </si>
  <si>
    <t>550626313</t>
  </si>
  <si>
    <t>612465136</t>
  </si>
  <si>
    <t xml:space="preserve">Vnútorná omietka stien  vápennocementová, strojné miešanie, ručné nanášanie, hr. 10 mm</t>
  </si>
  <si>
    <t>2074692094</t>
  </si>
  <si>
    <t>nové priečky</t>
  </si>
  <si>
    <t>(12,888+9,27+26,315)*2+1,8*0,4*2</t>
  </si>
  <si>
    <t>612481119</t>
  </si>
  <si>
    <t>Potiahnutie vnútorných stien sklotextílnou mriežkou s celoplošným prilepením</t>
  </si>
  <si>
    <t>329497258</t>
  </si>
  <si>
    <t xml:space="preserve">"pod obklad"   83,141</t>
  </si>
  <si>
    <t>631315611</t>
  </si>
  <si>
    <t>Mazanina z betónu prostého tr.C 16/20 hr.nad 120 do 240 mm</t>
  </si>
  <si>
    <t>604194873</t>
  </si>
  <si>
    <t>"Betonové chodníky"</t>
  </si>
  <si>
    <t>5,701*1,00+0,502*4,40</t>
  </si>
  <si>
    <t>2,716*1,00+0,819*1,00</t>
  </si>
  <si>
    <t>1,792*1,00</t>
  </si>
  <si>
    <t>(1,607+1,82)*0,50</t>
  </si>
  <si>
    <t>14,95*0,15</t>
  </si>
  <si>
    <t>631316051</t>
  </si>
  <si>
    <t>Mazanina z betónu prostého (m2) s polypropylénovými vláknami, betón tr. C 16/20 hr. 60 mm</t>
  </si>
  <si>
    <t>904298022</t>
  </si>
  <si>
    <t>631319155</t>
  </si>
  <si>
    <t>Príplatok za prehlad. povrchu betónovej mazaniny min. tr.C 8/10 oceľ. hlad. hr. 120-240 mm</t>
  </si>
  <si>
    <t>-753873145</t>
  </si>
  <si>
    <t>63</t>
  </si>
  <si>
    <t>631319175</t>
  </si>
  <si>
    <t>Príplatok za strhnutie povrchu mazaniny latou pre hr. obidvoch vrstiev mazaniny nad 120 do 240 mm</t>
  </si>
  <si>
    <t>-1285758114</t>
  </si>
  <si>
    <t>64</t>
  </si>
  <si>
    <t>631362422</t>
  </si>
  <si>
    <t>Výstuž mazanín z betónov (z kameniva) a z ľahkých betónov, zo zváraných sietí KARI, priemer drôtu 6/6 mm, veľkosť oka 150x150 mm</t>
  </si>
  <si>
    <t>-1593202851</t>
  </si>
  <si>
    <t>65</t>
  </si>
  <si>
    <t>631501111</t>
  </si>
  <si>
    <t>Násyp s utlačením a urovnaním povrchu z kameniva ťaženého hrubého a drobného</t>
  </si>
  <si>
    <t>228083850</t>
  </si>
  <si>
    <t>(1,66*1,50+7,20*1,30+2,20*2,00)*1,15</t>
  </si>
  <si>
    <t>66</t>
  </si>
  <si>
    <t>766694113r</t>
  </si>
  <si>
    <t>Vybúranie parapetnej dosky drevenej šírky do 300 mm</t>
  </si>
  <si>
    <t>783434020</t>
  </si>
  <si>
    <t>67</t>
  </si>
  <si>
    <t>916561112</t>
  </si>
  <si>
    <t>Osadenie záhonového alebo parkového obrubníka betón., do lôžka z bet. pros. tr. C 16/20 s bočnou oporou</t>
  </si>
  <si>
    <t>-705150557</t>
  </si>
  <si>
    <t>15,70+4,20+2,20+1,10+2,70+1,80+1,40+1,60+2,30+6,0</t>
  </si>
  <si>
    <t>68</t>
  </si>
  <si>
    <t>5922902980</t>
  </si>
  <si>
    <t>Obrubník parkový 50/20/5 cm, sivá</t>
  </si>
  <si>
    <t>KUS</t>
  </si>
  <si>
    <t>-122539396</t>
  </si>
  <si>
    <t>69</t>
  </si>
  <si>
    <t>844330203</t>
  </si>
  <si>
    <t>70</t>
  </si>
  <si>
    <t>Vyčistenie budov pri výške podlaží do 4m</t>
  </si>
  <si>
    <t>-1398069675</t>
  </si>
  <si>
    <t>71</t>
  </si>
  <si>
    <t>953842148</t>
  </si>
  <si>
    <t>Vyvložkovanie existujúceho komínového telesa výšky 10 m</t>
  </si>
  <si>
    <t>súb.</t>
  </si>
  <si>
    <t>-1908511245</t>
  </si>
  <si>
    <t>72</t>
  </si>
  <si>
    <t>953943111</t>
  </si>
  <si>
    <t>Osadenie ostatných výrobkov do muriva, so zaliatím cementovou maltou, hmotnosti do 1 kg/kus (bez dodávky)</t>
  </si>
  <si>
    <t>1425039940</t>
  </si>
  <si>
    <t>73</t>
  </si>
  <si>
    <t>953943124</t>
  </si>
  <si>
    <t>Osadenie kovových predmetov do betónu pred zabetónovaním, hmotnosti 15-50 kg/kus (bez dodávky)</t>
  </si>
  <si>
    <t>-1997037799</t>
  </si>
  <si>
    <t xml:space="preserve">"stĺpiky zábradlia"      21</t>
  </si>
  <si>
    <t>74</t>
  </si>
  <si>
    <t>962031132</t>
  </si>
  <si>
    <t xml:space="preserve">Búranie priečok z tehál pálených, plných alebo dutých hr. do 150 mm,  -0,19600t</t>
  </si>
  <si>
    <t>1258810474</t>
  </si>
  <si>
    <t xml:space="preserve">"chodba"             1,55*2,85-0,6*1,97</t>
  </si>
  <si>
    <t xml:space="preserve">                                4,66*2,85-0,8*1,97</t>
  </si>
  <si>
    <t>"bočné murivo vonk. schodov"</t>
  </si>
  <si>
    <t>(1,30*1,65+1,20*0,90)*0,15*2</t>
  </si>
  <si>
    <t>75</t>
  </si>
  <si>
    <t>962032231</t>
  </si>
  <si>
    <t xml:space="preserve">Búranie muriva nadzákladového z tehál pálených, vápenopieskových,cementových na maltu,  -1,90500t</t>
  </si>
  <si>
    <t>-1924723475</t>
  </si>
  <si>
    <t>"jestv. murivo v mieste stropu pod pomúrnicami v=0,50m"</t>
  </si>
  <si>
    <t>9,90*0,30*0,50*4</t>
  </si>
  <si>
    <t>m.č.104 - sklad v.2,85m</t>
  </si>
  <si>
    <t>(2,4+2,1)*0,3*2,85</t>
  </si>
  <si>
    <t xml:space="preserve">" prístrešok"       0,15*3,0*(2,25*4+6,2+1,5)</t>
  </si>
  <si>
    <t>76</t>
  </si>
  <si>
    <t>962042321</t>
  </si>
  <si>
    <t xml:space="preserve">Búranie muriva z betónu prostého nadzákladného,  -2,20000t</t>
  </si>
  <si>
    <t>-192493536</t>
  </si>
  <si>
    <t>77</t>
  </si>
  <si>
    <t>963042819</t>
  </si>
  <si>
    <t xml:space="preserve">Búranie akýchkoľvek betónových schodiskových stupňov zhotovených na mieste,  -0,07000t</t>
  </si>
  <si>
    <t>1727506829</t>
  </si>
  <si>
    <t>"vonk.schody do prístrešku"</t>
  </si>
  <si>
    <t>1,10*6</t>
  </si>
  <si>
    <t>"hlavné sch."</t>
  </si>
  <si>
    <t>1,60*3</t>
  </si>
  <si>
    <t>78</t>
  </si>
  <si>
    <t>965042141</t>
  </si>
  <si>
    <t>Búranie podkladov pod dlažby, liatych dlažieb a mazanín,betón alebo liaty asfalt hr.do 100 mm, plochy nad 4 m2 -2,20000t</t>
  </si>
  <si>
    <t>-1139421791</t>
  </si>
  <si>
    <t xml:space="preserve">jestv. podlahy </t>
  </si>
  <si>
    <t>78,3*0,07</t>
  </si>
  <si>
    <t>79</t>
  </si>
  <si>
    <t>965043441</t>
  </si>
  <si>
    <t xml:space="preserve">Búranie podkladov pod dlažby, liatych dlažieb a mazanín,betón s poterom,teracom hr.do 150 mm,  plochy nad 4 m2 -2,20000t</t>
  </si>
  <si>
    <t>1204694827</t>
  </si>
  <si>
    <t>"betonový chodník so schodiskom okolo objektu"</t>
  </si>
  <si>
    <t>(2,70*1,10+4,50*1,10+0,90*0,95)*0,15</t>
  </si>
  <si>
    <t>( 1,75*1,10+12,60*1,10+5,25*0,95)*0,15</t>
  </si>
  <si>
    <t>"podstupnica pre sch. do prístrešku"</t>
  </si>
  <si>
    <t>1,50*0,95*0,15+(0,30*0,175)/2*4</t>
  </si>
  <si>
    <t>0,72*0,30*0,16</t>
  </si>
  <si>
    <t>"betón pri šachte"</t>
  </si>
  <si>
    <t>0,40*0,20*0,40</t>
  </si>
  <si>
    <t>"podstupnica a podesta pre vstupné sch. "</t>
  </si>
  <si>
    <t>1,90*0,60*0,17</t>
  </si>
  <si>
    <t>1,90*1,10*0,17</t>
  </si>
  <si>
    <t>80</t>
  </si>
  <si>
    <t>965049120</t>
  </si>
  <si>
    <t>Príplatok za búranie betónovej mazaniny so zváranou sieťou alebo rabicovým pletivom hr.nad 100 mm</t>
  </si>
  <si>
    <t>802273650</t>
  </si>
  <si>
    <t>81</t>
  </si>
  <si>
    <t>965081712</t>
  </si>
  <si>
    <t xml:space="preserve">Búranie dlažieb, bez podklad. lôžka z xylolit., alebo keramických dlaždíc hr. do 10 mm,  -0,02000t</t>
  </si>
  <si>
    <t>-1297037875</t>
  </si>
  <si>
    <t>4,87+37,34+14,44+4,41+2,61+14,63</t>
  </si>
  <si>
    <t>82</t>
  </si>
  <si>
    <t>Vyvesenie dreveného dverného krídla do suti plochy do 2 m2, -0,02400t</t>
  </si>
  <si>
    <t>294383149</t>
  </si>
  <si>
    <t>83</t>
  </si>
  <si>
    <t>968072455</t>
  </si>
  <si>
    <t xml:space="preserve">Vybúranie kovových dverových zárubní plochy do 2 m2,  -0,07600t</t>
  </si>
  <si>
    <t>1332021789</t>
  </si>
  <si>
    <t>0,8*1,97*6</t>
  </si>
  <si>
    <t>0,6*1,97</t>
  </si>
  <si>
    <t>84</t>
  </si>
  <si>
    <t>971033651</t>
  </si>
  <si>
    <t xml:space="preserve">Vybúranie otvorov v murive tehl. plochy do 4 m2 hr.do 600 mm,  -1,87500t</t>
  </si>
  <si>
    <t>171824332</t>
  </si>
  <si>
    <t>okenné otvory SZ stena</t>
  </si>
  <si>
    <t>1,2*1,8*0,4*2</t>
  </si>
  <si>
    <t>1,08*1,8*0,4</t>
  </si>
  <si>
    <t>1,18*0,9*0,4</t>
  </si>
  <si>
    <t>int.</t>
  </si>
  <si>
    <t>0,9*0,9*0,3</t>
  </si>
  <si>
    <t>85</t>
  </si>
  <si>
    <t>971055014</t>
  </si>
  <si>
    <t>Rezanie konštrukcií zo železobetónu hr.do 200mm</t>
  </si>
  <si>
    <t>948730699</t>
  </si>
  <si>
    <t xml:space="preserve">"odrezanie želbet.stupňa pri šachte"   1,40</t>
  </si>
  <si>
    <t>86</t>
  </si>
  <si>
    <t>974032666</t>
  </si>
  <si>
    <t xml:space="preserve">Vysek. rýh v stenách a priečkach  pre vťahov. nosn. do stien do hĺbky 150 mm, v. nosníka do 250mm,  -0,04200t - osadenie prekladu nad podávacím oknom</t>
  </si>
  <si>
    <t>-2086500059</t>
  </si>
  <si>
    <t>87</t>
  </si>
  <si>
    <t>975032351r</t>
  </si>
  <si>
    <t>Podchytenie želbet. oporných múrov pri výkopových prácach</t>
  </si>
  <si>
    <t>-986135328</t>
  </si>
  <si>
    <t>88</t>
  </si>
  <si>
    <t>-1694024158</t>
  </si>
  <si>
    <t>89</t>
  </si>
  <si>
    <t>733725953</t>
  </si>
  <si>
    <t>90</t>
  </si>
  <si>
    <t>447956603</t>
  </si>
  <si>
    <t>91</t>
  </si>
  <si>
    <t>213999280</t>
  </si>
  <si>
    <t>92</t>
  </si>
  <si>
    <t>118134001</t>
  </si>
  <si>
    <t>93</t>
  </si>
  <si>
    <t>1492276260</t>
  </si>
  <si>
    <t>71,275-0,202</t>
  </si>
  <si>
    <t>94</t>
  </si>
  <si>
    <t>979089212</t>
  </si>
  <si>
    <t>Poplatok za skladovanie - bitúmenové zmesi, uholný decht, dechtové výrobky (17 03 ), ostatné</t>
  </si>
  <si>
    <t>2105753576</t>
  </si>
  <si>
    <t>95</t>
  </si>
  <si>
    <t>998223011</t>
  </si>
  <si>
    <t>Presun hmôt pre pozemné komunikácie s krytom dláždeným (822 2.3, 822 5.3) akejkoľvek dĺžky objektu</t>
  </si>
  <si>
    <t>53806251</t>
  </si>
  <si>
    <t>96</t>
  </si>
  <si>
    <t>-574745546</t>
  </si>
  <si>
    <t>380,805-78,17-118,033</t>
  </si>
  <si>
    <t>97</t>
  </si>
  <si>
    <t>711210120</t>
  </si>
  <si>
    <t>Zhotovenie dvojnásobného izol. náteru pod keramické obklady v interiéri na ploche vodorovnej</t>
  </si>
  <si>
    <t>-1199224781</t>
  </si>
  <si>
    <t xml:space="preserve">"m.č.104"            2,16*2,575</t>
  </si>
  <si>
    <t xml:space="preserve">"m.č.108"            2,49*2,4</t>
  </si>
  <si>
    <t xml:space="preserve">"m.č.110"            1,4*1,0</t>
  </si>
  <si>
    <t>98</t>
  </si>
  <si>
    <t>711210125</t>
  </si>
  <si>
    <t>Zhotovenie dvojnásobného izol. náteru pod keramické obklady v interiéri na ploche zvislej</t>
  </si>
  <si>
    <t>1485619275</t>
  </si>
  <si>
    <t>"1.NP - steny "</t>
  </si>
  <si>
    <t xml:space="preserve">"výška  2,20m"</t>
  </si>
  <si>
    <t xml:space="preserve">"m.č.104"            (2,16+2,575)*2*2,20-0,90*1,97</t>
  </si>
  <si>
    <t xml:space="preserve">"m.č.108"            (2,49+2,4)*2*2,20-0,90*1,97</t>
  </si>
  <si>
    <t xml:space="preserve">"m.č.110"            (1,4+1,0)*2*2,20-0,60*2,2</t>
  </si>
  <si>
    <t>99</t>
  </si>
  <si>
    <t>5856022200</t>
  </si>
  <si>
    <t>Hydroizolácia náterová</t>
  </si>
  <si>
    <t>1751300227</t>
  </si>
  <si>
    <t>"spotreba pri hr.2,5mm/4kg/m2"</t>
  </si>
  <si>
    <t xml:space="preserve">"vodorovne"         12,938</t>
  </si>
  <si>
    <t xml:space="preserve">"zvisle"                    48,044</t>
  </si>
  <si>
    <t>60,982*4</t>
  </si>
  <si>
    <t>100</t>
  </si>
  <si>
    <t>2353200100r</t>
  </si>
  <si>
    <t>Samolapiaci izolačný pás - styk stena podlaha</t>
  </si>
  <si>
    <t>196443214</t>
  </si>
  <si>
    <t>"steny v=2,0m "</t>
  </si>
  <si>
    <t xml:space="preserve">"1.PP m.č. 002, 007"      (4,89+3,455)*2</t>
  </si>
  <si>
    <t xml:space="preserve">                                              (3,99+1,91)*2</t>
  </si>
  <si>
    <t xml:space="preserve">"m.č.003 - sprcha"         0,8*3</t>
  </si>
  <si>
    <t>"1.NP - m.č.137, 138 - sprchy"</t>
  </si>
  <si>
    <t>(1,02+0,8*2)*2</t>
  </si>
  <si>
    <t>101</t>
  </si>
  <si>
    <t>-1682550342</t>
  </si>
  <si>
    <t>102</t>
  </si>
  <si>
    <t>713120010</t>
  </si>
  <si>
    <t xml:space="preserve">Zakrývanie tepelnej izolácie podláh fóliou </t>
  </si>
  <si>
    <t>772958342</t>
  </si>
  <si>
    <t>103</t>
  </si>
  <si>
    <t>2837577008</t>
  </si>
  <si>
    <t>Krycia PE fólia</t>
  </si>
  <si>
    <t>-2127370408</t>
  </si>
  <si>
    <t>77,88*1,15</t>
  </si>
  <si>
    <t>104</t>
  </si>
  <si>
    <t>713122111</t>
  </si>
  <si>
    <t>Montáž tepelnej izolácie podláh polystyrénom, kladeným voľne v jednej vrstve</t>
  </si>
  <si>
    <t>1244847783</t>
  </si>
  <si>
    <t xml:space="preserve">"skl.1.NP  "      77,88</t>
  </si>
  <si>
    <t>105</t>
  </si>
  <si>
    <t>2837640600</t>
  </si>
  <si>
    <t>PCI Podlahový polystyrén EPS 150 S, hrúbky 40 mm</t>
  </si>
  <si>
    <t>-1064567161</t>
  </si>
  <si>
    <t>106</t>
  </si>
  <si>
    <t>-1939319852</t>
  </si>
  <si>
    <t>107</t>
  </si>
  <si>
    <t>1569901342</t>
  </si>
  <si>
    <t>179,661+41,1</t>
  </si>
  <si>
    <t>108</t>
  </si>
  <si>
    <t>766651101</t>
  </si>
  <si>
    <t>Montáž púzdra posuvných dverí do murovanej priečky, jedno zasúvacie púzdro pre jedno krídlo, priechod 0,6-1,2 m</t>
  </si>
  <si>
    <t>-151642659</t>
  </si>
  <si>
    <t>109</t>
  </si>
  <si>
    <t>5533401550</t>
  </si>
  <si>
    <t xml:space="preserve">Stavebné púzdro pre zasúvacie dvere Štandard </t>
  </si>
  <si>
    <t>-1295765942</t>
  </si>
  <si>
    <t>110</t>
  </si>
  <si>
    <t>5533401940</t>
  </si>
  <si>
    <t>Posuvné systémy dverí-sada pojazdov</t>
  </si>
  <si>
    <t>33419204</t>
  </si>
  <si>
    <t>111</t>
  </si>
  <si>
    <t>766662112</t>
  </si>
  <si>
    <t>Montáž dverového krídla otočného jednokrídlového poldrážkového, do existujúcej zárubne, vrátane kovania</t>
  </si>
  <si>
    <t>358816816</t>
  </si>
  <si>
    <t xml:space="preserve">"1.PP - T04/P  800/1750"               2</t>
  </si>
  <si>
    <t xml:space="preserve">"900/1970"      6</t>
  </si>
  <si>
    <t>112</t>
  </si>
  <si>
    <t>6116011100</t>
  </si>
  <si>
    <t xml:space="preserve">T 04/P - Dvere drevené  vnútorné hladké  jednokrídlové  80x175 cm + kovanie do jestv.oceľovej zárubne ATYP</t>
  </si>
  <si>
    <t>-745895264</t>
  </si>
  <si>
    <t>113</t>
  </si>
  <si>
    <t>6116014104</t>
  </si>
  <si>
    <t xml:space="preserve">T/01, T06, T07 - Dvere drevené  vnútorné hladké plné  jednokrídlové  60,90x197 cm + kovanie</t>
  </si>
  <si>
    <t>-710450731</t>
  </si>
  <si>
    <t>114</t>
  </si>
  <si>
    <t>766664125</t>
  </si>
  <si>
    <t>Montáž dverí drevených posuvných jednokrídlových, posun do puzdra</t>
  </si>
  <si>
    <t>150580448</t>
  </si>
  <si>
    <t>115</t>
  </si>
  <si>
    <t>61160141041</t>
  </si>
  <si>
    <t xml:space="preserve">T/02 - Dvere drevené  vnútorné hladké plné  jednokrídlové  80x197 cm + kovanie , posuvné do púzdra</t>
  </si>
  <si>
    <t>197730955</t>
  </si>
  <si>
    <t>116</t>
  </si>
  <si>
    <t>766702111</t>
  </si>
  <si>
    <t xml:space="preserve">Montáž zárubní obložkových pre dvere jednokrídlové </t>
  </si>
  <si>
    <t>-431444394</t>
  </si>
  <si>
    <t>117</t>
  </si>
  <si>
    <t>6118101320</t>
  </si>
  <si>
    <t xml:space="preserve">Zárubňa vnútorná obložková </t>
  </si>
  <si>
    <t>-1866168869</t>
  </si>
  <si>
    <t>118</t>
  </si>
  <si>
    <t>1368006876</t>
  </si>
  <si>
    <t>119</t>
  </si>
  <si>
    <t>767222110</t>
  </si>
  <si>
    <t xml:space="preserve">Montáž zábradlí schodiskových z profilovej ocele  s hmotnosťou 1m zábradlia do 20 kg</t>
  </si>
  <si>
    <t>-925184024</t>
  </si>
  <si>
    <t xml:space="preserve">"rampa"    1,60+1,60+7,20*2+2,00+0,80+1,20</t>
  </si>
  <si>
    <t>120</t>
  </si>
  <si>
    <t>5534666900r</t>
  </si>
  <si>
    <t xml:space="preserve">Zábradlie  - rampa</t>
  </si>
  <si>
    <t>975735943</t>
  </si>
  <si>
    <t>121</t>
  </si>
  <si>
    <t>767914810</t>
  </si>
  <si>
    <t xml:space="preserve">Demontáž oplotenia rámového na oceľové stĺpiky, výšky do 1 m,  -0,00900t</t>
  </si>
  <si>
    <t>1983344917</t>
  </si>
  <si>
    <t>122</t>
  </si>
  <si>
    <t>1555870073</t>
  </si>
  <si>
    <t>123</t>
  </si>
  <si>
    <t>771415015</t>
  </si>
  <si>
    <t xml:space="preserve">Montáž soklíkov z obkladačiek do tmelu </t>
  </si>
  <si>
    <t>-1281373848</t>
  </si>
  <si>
    <t>(3,6*2+1,57)-0,9*3-0,8</t>
  </si>
  <si>
    <t>(4,05+9,21)*2-0,9*2</t>
  </si>
  <si>
    <t>(2,5+4,2)*2-0,9</t>
  </si>
  <si>
    <t>(4,525+1,31)*2-0,8</t>
  </si>
  <si>
    <t>124</t>
  </si>
  <si>
    <t>771576116</t>
  </si>
  <si>
    <t>Montáž podláh z dlaždíc keram. ukl. do tmelu flexibil., v obmedz. priest. bez povrchovej úpravy alebo glaz. hlad</t>
  </si>
  <si>
    <t>-2057111064</t>
  </si>
  <si>
    <t>m.č.104 - 111</t>
  </si>
  <si>
    <t>6,41+37,2+10,5+5,56+3,19+4,05+5,12+1,61+1,46+2,79</t>
  </si>
  <si>
    <t>125</t>
  </si>
  <si>
    <t>5976412100</t>
  </si>
  <si>
    <t>Dlaždice keramické s protišmykovým povrchom líca</t>
  </si>
  <si>
    <t>599707344</t>
  </si>
  <si>
    <t>"podlahy"</t>
  </si>
  <si>
    <t>77,89*1,02</t>
  </si>
  <si>
    <t>53,36*0,1*1,05</t>
  </si>
  <si>
    <t>126</t>
  </si>
  <si>
    <t>998771201</t>
  </si>
  <si>
    <t>Presun hmôt pre podlahy z dlaždíc v objektoch výšky do 6m</t>
  </si>
  <si>
    <t>603286841</t>
  </si>
  <si>
    <t>127</t>
  </si>
  <si>
    <t>781445017</t>
  </si>
  <si>
    <t>Montáž obkladov stien z obkladačiek hutných, keramických do tmelu</t>
  </si>
  <si>
    <t>-710643215</t>
  </si>
  <si>
    <t>"výška obkladu 2,20m"</t>
  </si>
  <si>
    <t xml:space="preserve">"m.č.105"            (2,16+1,475)*2*2,20-0,90*1,97*3</t>
  </si>
  <si>
    <t xml:space="preserve">"m.č.109"            (1,59+1,0)*2*2,20-0,60*1,97</t>
  </si>
  <si>
    <t xml:space="preserve">"m.č.111"            (2,179+1,5)*2*2,20-0,90*2,2</t>
  </si>
  <si>
    <t>128</t>
  </si>
  <si>
    <t>5976655100</t>
  </si>
  <si>
    <t>Obkladačky keramické glazované viacfarebné hladké</t>
  </si>
  <si>
    <t>130846604</t>
  </si>
  <si>
    <t>83,141*1,03</t>
  </si>
  <si>
    <t>129</t>
  </si>
  <si>
    <t>998781201</t>
  </si>
  <si>
    <t>Presun hmôt pre obklady keramické v objektoch výšky do 6 m</t>
  </si>
  <si>
    <t>-257625206</t>
  </si>
  <si>
    <t>130</t>
  </si>
  <si>
    <t>783201821</t>
  </si>
  <si>
    <t>Odstránenie starých náterov z kovových stavebných doplnkových konštrukcií opálením alebo oklepaním</t>
  </si>
  <si>
    <t>-1636874395</t>
  </si>
  <si>
    <t xml:space="preserve">"zárubne"    0,80*1,90*2*2</t>
  </si>
  <si>
    <t xml:space="preserve">                    0,90*1,97*2</t>
  </si>
  <si>
    <t>131</t>
  </si>
  <si>
    <t>783225100</t>
  </si>
  <si>
    <t>Nátery kov.stav.doplnk.konštr. syntetické na vzduchu schnúce dvojnás. 1x s emailov. - 105µm</t>
  </si>
  <si>
    <t>692074686</t>
  </si>
  <si>
    <t>"zárubne"</t>
  </si>
  <si>
    <t>9,626</t>
  </si>
  <si>
    <t>"zábradlie"</t>
  </si>
  <si>
    <t>21,60*1,10*2</t>
  </si>
  <si>
    <t>132</t>
  </si>
  <si>
    <t>783226100</t>
  </si>
  <si>
    <t>Nátery kov.stav.doplnk.konštr. syntetické na vzduchu schnúce základný - 35µm</t>
  </si>
  <si>
    <t>478298532</t>
  </si>
  <si>
    <t>133</t>
  </si>
  <si>
    <t>1835581061</t>
  </si>
  <si>
    <t>134</t>
  </si>
  <si>
    <t>-2101855566</t>
  </si>
  <si>
    <t>" stropy"</t>
  </si>
  <si>
    <t>"steny"</t>
  </si>
  <si>
    <t>202,376+98,386</t>
  </si>
  <si>
    <t>135</t>
  </si>
  <si>
    <t>960077961</t>
  </si>
  <si>
    <t>136</t>
  </si>
  <si>
    <t>-1615638416</t>
  </si>
  <si>
    <t>137</t>
  </si>
  <si>
    <t>000600012</t>
  </si>
  <si>
    <t>Rezerva na nepredvídateľné práce 5% - vyvolané rekonštrukciou objektu</t>
  </si>
  <si>
    <t>eur</t>
  </si>
  <si>
    <t>-426644961</t>
  </si>
  <si>
    <t>5 - Zdravotechnika</t>
  </si>
  <si>
    <t xml:space="preserve">    8 - Rúrové vedenie</t>
  </si>
  <si>
    <t xml:space="preserve">    725.1 - Zdravotechnika - zariaď. predmety demontáž</t>
  </si>
  <si>
    <t xml:space="preserve">    713 - Izolácie</t>
  </si>
  <si>
    <t xml:space="preserve">    721 - Zdravotech. vnútorná kanalizácia</t>
  </si>
  <si>
    <t xml:space="preserve">    722 - Zdravotechnika - vnútorný vodovod</t>
  </si>
  <si>
    <t xml:space="preserve">    725 - Zdravotechnika - zariaď. predmety</t>
  </si>
  <si>
    <t>M - Práce a dodávky M</t>
  </si>
  <si>
    <t xml:space="preserve">    23-M - Montáže potrubia</t>
  </si>
  <si>
    <t xml:space="preserve">    46-M - Zemné práce pri extr.mont.prácach</t>
  </si>
  <si>
    <t>132201201</t>
  </si>
  <si>
    <t>Výkop ryhy šírky 600-2000mm horn.3 do 100m3</t>
  </si>
  <si>
    <t>1818168057</t>
  </si>
  <si>
    <t>132201209</t>
  </si>
  <si>
    <t>Hĺbenie rýh š. nad 600 do 2 000 mm zapažených i nezapažených, s urovnaním dna. Príplatok k cenám za lepivosť horniny 3</t>
  </si>
  <si>
    <t>1290591526</t>
  </si>
  <si>
    <t xml:space="preserve">"30% z výkopu "   35,0*0,3</t>
  </si>
  <si>
    <t>151101101</t>
  </si>
  <si>
    <t>Paženie a rozopretie stien rýh pre podzemné vedenie, príložné do 2,0 m</t>
  </si>
  <si>
    <t>185780879</t>
  </si>
  <si>
    <t>151101111</t>
  </si>
  <si>
    <t>Odstránenie paženia rýh pre podzemné vedenie, príložné hĺbky do 2,0 m</t>
  </si>
  <si>
    <t>457959501</t>
  </si>
  <si>
    <t xml:space="preserve">Vodorovné premiestnenie výkopku po nespevnenej ceste z horniny tr.1-4, do 100 m3 na vzdialenosť do 3000 m </t>
  </si>
  <si>
    <t>-236742706</t>
  </si>
  <si>
    <t>Vodorovné premiestnenie výkopku po nespevnenej ceste z horniny tr.1-4, do 100 m3, príplatok k cene za každých ďalšich a začatých 1000 m</t>
  </si>
  <si>
    <t>1832175252</t>
  </si>
  <si>
    <t>171201201</t>
  </si>
  <si>
    <t>Uloženie sypaniny na skládky do 100 m3</t>
  </si>
  <si>
    <t>1457889570</t>
  </si>
  <si>
    <t>-2119889375</t>
  </si>
  <si>
    <t>35,0*1,7</t>
  </si>
  <si>
    <t>174101001</t>
  </si>
  <si>
    <t>Zásyp sypaninou so zhutnením jám, šachiet, rýh, zárezov alebo okolo objektov do 100 m3</t>
  </si>
  <si>
    <t>297093628</t>
  </si>
  <si>
    <t>25*0,8*1,1</t>
  </si>
  <si>
    <t>5833734300</t>
  </si>
  <si>
    <t xml:space="preserve">Štrkopiesok do fr. 30      </t>
  </si>
  <si>
    <t>31312307</t>
  </si>
  <si>
    <t>22,00*1,8</t>
  </si>
  <si>
    <t>175101101</t>
  </si>
  <si>
    <t>Obsyp potrubia štrkopieskom</t>
  </si>
  <si>
    <t>692024888</t>
  </si>
  <si>
    <t>25,0*0,8*0,30</t>
  </si>
  <si>
    <t>5833710100</t>
  </si>
  <si>
    <t>Štrkopiesok 0-8 B</t>
  </si>
  <si>
    <t>1273737416</t>
  </si>
  <si>
    <t>6,0*1,8</t>
  </si>
  <si>
    <t>451573111</t>
  </si>
  <si>
    <t>Lôžko pod potrubie, stoky a drobné objekty, v otvorenom výkope z piesku a štrkopiesku do 63 mm</t>
  </si>
  <si>
    <t>645685528</t>
  </si>
  <si>
    <t xml:space="preserve">"pod potrubie"       25,0*0,8*0,1</t>
  </si>
  <si>
    <t xml:space="preserve">"pod  VŠ"              4,4</t>
  </si>
  <si>
    <t>452311121</t>
  </si>
  <si>
    <t>Dosky, bloky, sedlá z betónu v otvorenom výkope tr.C12/15</t>
  </si>
  <si>
    <t>436485340</t>
  </si>
  <si>
    <t>452311141</t>
  </si>
  <si>
    <t xml:space="preserve">Podkladný betón pod  VŠ, C12/15</t>
  </si>
  <si>
    <t>288164186</t>
  </si>
  <si>
    <t>452351101</t>
  </si>
  <si>
    <t>Debnenie v otvorenom výkope dosiek, sedlových lôžok a blokov pod potrubie,stoky a drobné objekty</t>
  </si>
  <si>
    <t>-1789277377</t>
  </si>
  <si>
    <t>452386111</t>
  </si>
  <si>
    <t>Vyrovnávací prstenec z prostého betónu tr. C 8/10 pod poklopy a mreže, výška do 100 mm</t>
  </si>
  <si>
    <t>868880600</t>
  </si>
  <si>
    <t>871313121</t>
  </si>
  <si>
    <t>Montáž potrubia z kanalizačných rúr z tvrdého PVC tesn. gumovým krúžkom v skl. do 20% DN 150</t>
  </si>
  <si>
    <t>348924487</t>
  </si>
  <si>
    <t>2861101700</t>
  </si>
  <si>
    <t>Kanalizačné rúry PVC-U hladké s hrdlom DN 150x1000mm</t>
  </si>
  <si>
    <t>-1374338550</t>
  </si>
  <si>
    <t>893353001</t>
  </si>
  <si>
    <t>Osadenie prefabrikovanej vodomernej šachty,hranatej, pôdorysnej plochy do 4,2 m2, hĺbky do 2,0 m</t>
  </si>
  <si>
    <t>303963963</t>
  </si>
  <si>
    <t>5922410301r</t>
  </si>
  <si>
    <t>Vodomerná šachta prefabrikovaná sv. rozmery 1,5*1,2*1,80m vč. poplastovaných stupačiek, vstupného komína, kaps. stupadla, liatinového poklopu s pántom, zaťaž, poklopu 400kN</t>
  </si>
  <si>
    <t>-1909167817</t>
  </si>
  <si>
    <t>894810000</t>
  </si>
  <si>
    <t>Montáž PP revíznej kanalizačnej šachty priemeru 30 do výšky šachty 2 m s plastovým poklopom</t>
  </si>
  <si>
    <t>1804528477</t>
  </si>
  <si>
    <t>2861421300</t>
  </si>
  <si>
    <t xml:space="preserve">Vlnovcová šachtová rúra  DN 300  kanalizačná, materiál: PP</t>
  </si>
  <si>
    <t>1532274055</t>
  </si>
  <si>
    <t>2866112670</t>
  </si>
  <si>
    <t xml:space="preserve">Šachtové dno ku kanalizačnej revíznej šachte  </t>
  </si>
  <si>
    <t>1056464831</t>
  </si>
  <si>
    <t>2866200110</t>
  </si>
  <si>
    <t>Plastový PP poklop A15 typ 300 na vlnovcovú šachtovú rúru</t>
  </si>
  <si>
    <t>-1469005756</t>
  </si>
  <si>
    <t>2867107420</t>
  </si>
  <si>
    <t xml:space="preserve">Gumové tesnenie šachtovej rúry 300 ku kanalizačnej revíznej šachte </t>
  </si>
  <si>
    <t>1466726584</t>
  </si>
  <si>
    <t>894810006</t>
  </si>
  <si>
    <t>Montáž PP revíznej kanalizačnej šachty 600 do výšky šachty 2 m s plastovým poklopom</t>
  </si>
  <si>
    <t>-259359875</t>
  </si>
  <si>
    <t>2861421320</t>
  </si>
  <si>
    <t xml:space="preserve">Vlnovcová šachtová rúra  DN 600  kanalizačná, materiál: PP</t>
  </si>
  <si>
    <t>1468956350</t>
  </si>
  <si>
    <t>2866112980</t>
  </si>
  <si>
    <t>Šachtové dno ku kanalizačnej revíznej šachte , materiál: PP</t>
  </si>
  <si>
    <t>1317000165</t>
  </si>
  <si>
    <t>2866200155</t>
  </si>
  <si>
    <t xml:space="preserve">Plastový poklop A15  600 na šachtové rúry</t>
  </si>
  <si>
    <t>1326785577</t>
  </si>
  <si>
    <t>2867107430</t>
  </si>
  <si>
    <t xml:space="preserve">Gumové tesnenie šachtovej rúry 600 ku kanalizačnej revíznej šachte </t>
  </si>
  <si>
    <t>-845294245</t>
  </si>
  <si>
    <t>998276101</t>
  </si>
  <si>
    <t>Presun hmôt pre rúrové vedenie hĺbené z rúr z plast., hmôt alebo sklolamin. v otvorenom výkope</t>
  </si>
  <si>
    <t>-1653053277</t>
  </si>
  <si>
    <t>77,844-51,457</t>
  </si>
  <si>
    <t>725210821</t>
  </si>
  <si>
    <t xml:space="preserve">Demontáž umývadiel alebo umývadielok bez výtokovej armatúry,  -0,01946t</t>
  </si>
  <si>
    <t>1755317834</t>
  </si>
  <si>
    <t>725320822</t>
  </si>
  <si>
    <t xml:space="preserve">Demontáž drezu dvojitého bez výtokovej armatúry vstavaného v kuchynskej zostave,  -0,01730t</t>
  </si>
  <si>
    <t>-1649310640</t>
  </si>
  <si>
    <t>725590811</t>
  </si>
  <si>
    <t>Vnútrostav. premiestnenie vybúr. hmôt zariaď. predmetov vodorovne do 100 m z budov s výš. do 6 m</t>
  </si>
  <si>
    <t>567337037</t>
  </si>
  <si>
    <t>725820810</t>
  </si>
  <si>
    <t xml:space="preserve">Demontáž batérie drezovej, umývadlovej nástennej,  -0,0026t</t>
  </si>
  <si>
    <t>552444109</t>
  </si>
  <si>
    <t>713482111</t>
  </si>
  <si>
    <t>Montáž trubíc z PE, hr.do 10 mm,vnút.priemer do 38 mm</t>
  </si>
  <si>
    <t>553012517</t>
  </si>
  <si>
    <t>2837741539.1.1</t>
  </si>
  <si>
    <t xml:space="preserve">Izolácia  Armaflex DN 25</t>
  </si>
  <si>
    <t>-148521528</t>
  </si>
  <si>
    <t>2837741539.1</t>
  </si>
  <si>
    <t xml:space="preserve">Izolácia  Armaflex DN 20</t>
  </si>
  <si>
    <t>-770623993</t>
  </si>
  <si>
    <t>2837741539.2</t>
  </si>
  <si>
    <t xml:space="preserve">Izolácia  Armaflex DN 15</t>
  </si>
  <si>
    <t>1918288893</t>
  </si>
  <si>
    <t>1746881770</t>
  </si>
  <si>
    <t>721171106</t>
  </si>
  <si>
    <t>Potrubie z PVC - U odpadové ležaté hrdlové DN 50</t>
  </si>
  <si>
    <t>-1538091641</t>
  </si>
  <si>
    <t>721171107</t>
  </si>
  <si>
    <t>Potrubie z PVC - U odpadové ležaté hrdlové DN 70</t>
  </si>
  <si>
    <t>1720614909</t>
  </si>
  <si>
    <t>721171109</t>
  </si>
  <si>
    <t>Potrubie z PVC - U odpadové ležaté hrdlové DN 100</t>
  </si>
  <si>
    <t>444355654</t>
  </si>
  <si>
    <t>721171111</t>
  </si>
  <si>
    <t>Potrubie z PVC - U odpadové ležaté hrdlové DN 125</t>
  </si>
  <si>
    <t>1169006445</t>
  </si>
  <si>
    <t>721229023</t>
  </si>
  <si>
    <t xml:space="preserve">Montáž podlahového odtokového žlabu  pre montáž k stene</t>
  </si>
  <si>
    <t>586056833</t>
  </si>
  <si>
    <t>5528158013</t>
  </si>
  <si>
    <t>Sprchový žľab k stene dĺ. 1,0m</t>
  </si>
  <si>
    <t>255944996</t>
  </si>
  <si>
    <t>5528158013r</t>
  </si>
  <si>
    <t>Sprchový žľab k stene dĺ. 1,4m</t>
  </si>
  <si>
    <t>-1216297372</t>
  </si>
  <si>
    <t>721290111</t>
  </si>
  <si>
    <t>Ostatné - skúška tesnosti kanalizácie v objektoch vodou do DN 125</t>
  </si>
  <si>
    <t>-1871190512</t>
  </si>
  <si>
    <t>998721201</t>
  </si>
  <si>
    <t>Presun hmôt pre vnútornú kanalizáciu v objektoch výšky do 6 m</t>
  </si>
  <si>
    <t>1049040229</t>
  </si>
  <si>
    <t>722130211</t>
  </si>
  <si>
    <t xml:space="preserve">Potrubie z oceľ.rúr závitových  pozink.bezšvík.bežných-11 353.0,10 004.0 zvarov. bežných-11 343.00 DN 15</t>
  </si>
  <si>
    <t>-745251351</t>
  </si>
  <si>
    <t>722130212</t>
  </si>
  <si>
    <t xml:space="preserve">Potrubie z oceľ.rúr  závitových pozink.bezšvík.bežných-11 353.0,10 004.0 zvarov. bežných-11 343.00 DN 20</t>
  </si>
  <si>
    <t>-1145494980</t>
  </si>
  <si>
    <t>722130213</t>
  </si>
  <si>
    <t>Potrubie z oceľ.rúr závitových pozink.bezšvík.bežných-11 353.0,10 004.0 zvarov. bežných-11 343.00 DN 25</t>
  </si>
  <si>
    <t>-893345058</t>
  </si>
  <si>
    <t>722220121</t>
  </si>
  <si>
    <t>Montáž armatúry závitovej s jedným závitom, nástenka pre batériu G 1/2</t>
  </si>
  <si>
    <t>pár</t>
  </si>
  <si>
    <t>1668814981</t>
  </si>
  <si>
    <t>722290226</t>
  </si>
  <si>
    <t>Tlaková skúška vodovodného potrubia závitového do DN 50</t>
  </si>
  <si>
    <t>500909848</t>
  </si>
  <si>
    <t>998722201</t>
  </si>
  <si>
    <t>Presun hmôt pre vnútorný vodovod v objektoch výšky do 6 m</t>
  </si>
  <si>
    <t>2049926293</t>
  </si>
  <si>
    <t>725119215</t>
  </si>
  <si>
    <t>Montáž záchodovej misy - WC kombi</t>
  </si>
  <si>
    <t>-1119499686</t>
  </si>
  <si>
    <t>6423340100</t>
  </si>
  <si>
    <t>Misa záchodová</t>
  </si>
  <si>
    <t>-936122657</t>
  </si>
  <si>
    <t>725119306</t>
  </si>
  <si>
    <t>Montáž zariadenia záchoda, príplatok za použitie silikónového tmelu</t>
  </si>
  <si>
    <t>1372316560</t>
  </si>
  <si>
    <t>725219401</t>
  </si>
  <si>
    <t>Montáž umývadla bez výtokovej armatúry z bieleho diturvitu na skrutky do muriva</t>
  </si>
  <si>
    <t>súb</t>
  </si>
  <si>
    <t>1415040630</t>
  </si>
  <si>
    <t>6420139330</t>
  </si>
  <si>
    <t>Umývadlo keramické biele 60cm</t>
  </si>
  <si>
    <t>816946758</t>
  </si>
  <si>
    <t>725291112</t>
  </si>
  <si>
    <t xml:space="preserve">Montáž doplnkov zariadení kúpeľní a záchodov, toaletná doska </t>
  </si>
  <si>
    <t>2067110276</t>
  </si>
  <si>
    <t>6420133250</t>
  </si>
  <si>
    <t xml:space="preserve">Sedátko </t>
  </si>
  <si>
    <t>636888843</t>
  </si>
  <si>
    <t>725291114</t>
  </si>
  <si>
    <t xml:space="preserve">Montáž doplnkov zariadení kúpeľní a záchodov, madlá </t>
  </si>
  <si>
    <t>2081943088</t>
  </si>
  <si>
    <t>5514677190</t>
  </si>
  <si>
    <t>Madlo k WC</t>
  </si>
  <si>
    <t>-544916017</t>
  </si>
  <si>
    <t>5514677190r</t>
  </si>
  <si>
    <t>Madlo do sprchy</t>
  </si>
  <si>
    <t>957227146</t>
  </si>
  <si>
    <t>725291115</t>
  </si>
  <si>
    <t>Montáž doplnkov zariadení kúpeľní a záchodov, sedačka do sprchy alebo vane</t>
  </si>
  <si>
    <t>-454775150</t>
  </si>
  <si>
    <t>5514708000</t>
  </si>
  <si>
    <t>Sedačka do sprchy P9 sklápacia nerez</t>
  </si>
  <si>
    <t>35068460</t>
  </si>
  <si>
    <t>725319111</t>
  </si>
  <si>
    <t xml:space="preserve">Montáž kuchynských drezov jednoduchých, hranatých, s rozmerom  do 400 x 400 mm, bez výtokových armatúr </t>
  </si>
  <si>
    <t>561019383</t>
  </si>
  <si>
    <t>5523148200</t>
  </si>
  <si>
    <t xml:space="preserve">Kuchynský drez </t>
  </si>
  <si>
    <t>-1930944181</t>
  </si>
  <si>
    <t>725819401</t>
  </si>
  <si>
    <t>Montáž ventilu rohového s pripojovacou rúrkou G 1/2</t>
  </si>
  <si>
    <t>-1617534036</t>
  </si>
  <si>
    <t>5514105000</t>
  </si>
  <si>
    <t>Ventil rohový DN 15</t>
  </si>
  <si>
    <t>318688801</t>
  </si>
  <si>
    <t>725829601</t>
  </si>
  <si>
    <t>Montáž batérií umývadlových a drezových stojankových pákových alebo klasických</t>
  </si>
  <si>
    <t>-1094549204</t>
  </si>
  <si>
    <t>5513006110</t>
  </si>
  <si>
    <t>Umývadlová batéria nástenná páková</t>
  </si>
  <si>
    <t>1757457545</t>
  </si>
  <si>
    <t>5513006740</t>
  </si>
  <si>
    <t xml:space="preserve">Drezová batéria </t>
  </si>
  <si>
    <t>698513477</t>
  </si>
  <si>
    <t>725849202</t>
  </si>
  <si>
    <t>Montáž batérie sprchovej nástennej termostatickej</t>
  </si>
  <si>
    <t>-235143087</t>
  </si>
  <si>
    <t>5514363100</t>
  </si>
  <si>
    <t>Sprchová termostatická jednopáková batéria</t>
  </si>
  <si>
    <t>-1511581857</t>
  </si>
  <si>
    <t>725849205</t>
  </si>
  <si>
    <t>Montáž batérie sprchovej nástennej,držiak sprchy s nastaviteľnou výškou sprchy</t>
  </si>
  <si>
    <t>-2069410025</t>
  </si>
  <si>
    <t>5514541600r</t>
  </si>
  <si>
    <t>Držiak sprchy vč. sprchového setu (hadica, tyč, sprchová ružica)</t>
  </si>
  <si>
    <t>962255318</t>
  </si>
  <si>
    <t>725869218</t>
  </si>
  <si>
    <t>Montáž zápachovej uzávierky pre zariaďovacie predmety</t>
  </si>
  <si>
    <t>2093344973</t>
  </si>
  <si>
    <t>5516131100</t>
  </si>
  <si>
    <t>Uzávierka zápachová umyvadlová a drezová plastová D 40</t>
  </si>
  <si>
    <t>Kus</t>
  </si>
  <si>
    <t>920710532</t>
  </si>
  <si>
    <t>721221121</t>
  </si>
  <si>
    <t>Zápachová uzávierka sprchová</t>
  </si>
  <si>
    <t>636894628</t>
  </si>
  <si>
    <t>725980122</t>
  </si>
  <si>
    <t>Dvierka prístupové k inštaláciám z plastov 15/30</t>
  </si>
  <si>
    <t>-429227995</t>
  </si>
  <si>
    <t>998725201</t>
  </si>
  <si>
    <t>Presun hmôt pre zariaďovacie predmety v objektoch výšky do 6 m</t>
  </si>
  <si>
    <t>931816693</t>
  </si>
  <si>
    <t>230180010</t>
  </si>
  <si>
    <t>Montáž potrubia z plastických rúr PE, PP D x t 32 x 2.9</t>
  </si>
  <si>
    <t>-240661111</t>
  </si>
  <si>
    <t>2860015630r</t>
  </si>
  <si>
    <t>Rúra HDPE 32x3</t>
  </si>
  <si>
    <t>917228666</t>
  </si>
  <si>
    <t>460490012</t>
  </si>
  <si>
    <t>Rozvinutie a uloženie výstražnej fólie z PVC do ryhy</t>
  </si>
  <si>
    <t>488727002</t>
  </si>
  <si>
    <t>2830002000</t>
  </si>
  <si>
    <t>Výstražná fólia s nápisom - Vodovod</t>
  </si>
  <si>
    <t>-1625364116</t>
  </si>
  <si>
    <t>Zariadenie staveniska - prevádzkové kancelárie a sklady,energie a sociálne zariadenie - ,chemické WC....(podľa zborníka objektivizovaných VRN, sadzby zariadenia staveniska)2,4%</t>
  </si>
  <si>
    <t>-72765444</t>
  </si>
  <si>
    <t>6 - Vykurovanie</t>
  </si>
  <si>
    <t xml:space="preserve">    731 - Ústredné kúrenie, kotolne</t>
  </si>
  <si>
    <t>96484063</t>
  </si>
  <si>
    <t>7 - Plynové odberné zariadenie</t>
  </si>
  <si>
    <t xml:space="preserve">    723 - Zdravotechnika - plynovod</t>
  </si>
  <si>
    <t>-398578072</t>
  </si>
  <si>
    <t>8 - Elektromontáže, bleskozvod, prípojka NN</t>
  </si>
  <si>
    <t xml:space="preserve">M -  Práce a dodávky M</t>
  </si>
  <si>
    <t xml:space="preserve">    21-M -  Elektromontáže</t>
  </si>
  <si>
    <t xml:space="preserve">    D1 - Uzemnenie</t>
  </si>
  <si>
    <t xml:space="preserve">    D2 - Elektroinštalácia</t>
  </si>
  <si>
    <t xml:space="preserve">    D3 - Svietidlá</t>
  </si>
  <si>
    <t xml:space="preserve">    D4 - Bleskozvod</t>
  </si>
  <si>
    <t xml:space="preserve">    D5 - Rozvádzač RS</t>
  </si>
  <si>
    <t xml:space="preserve">    D6 - Kabelová NN prípojka</t>
  </si>
  <si>
    <t xml:space="preserve">VRN -  Vedľajšie rozpočtové náklady</t>
  </si>
  <si>
    <t xml:space="preserve">    VRN10 -  Inžinierska činnosť</t>
  </si>
  <si>
    <t>21 - M K1</t>
  </si>
  <si>
    <t>Stavebné úpravy</t>
  </si>
  <si>
    <t>-2086357057</t>
  </si>
  <si>
    <t>21 - M K2</t>
  </si>
  <si>
    <t>Montážne práce</t>
  </si>
  <si>
    <t>-502425495</t>
  </si>
  <si>
    <t>Pol1</t>
  </si>
  <si>
    <t>pás FeZn 30/4mm</t>
  </si>
  <si>
    <t>256</t>
  </si>
  <si>
    <t>-1005930455</t>
  </si>
  <si>
    <t>Pol2</t>
  </si>
  <si>
    <t>svorka SR02</t>
  </si>
  <si>
    <t>-1053563051</t>
  </si>
  <si>
    <t>Pol3</t>
  </si>
  <si>
    <t>ochranný náter</t>
  </si>
  <si>
    <t>-575073088</t>
  </si>
  <si>
    <t>Pol4</t>
  </si>
  <si>
    <t>Uzemňovacie svorky HUS, SHP</t>
  </si>
  <si>
    <t>1156559084</t>
  </si>
  <si>
    <t>Pol5</t>
  </si>
  <si>
    <t>Spínač jednopólový -1, IP20</t>
  </si>
  <si>
    <t>332963983</t>
  </si>
  <si>
    <t>Pol6</t>
  </si>
  <si>
    <t>Spínač sériový -5, IP20</t>
  </si>
  <si>
    <t>1666087147</t>
  </si>
  <si>
    <t>Pol7</t>
  </si>
  <si>
    <t>Prepínač striedavý -6, IP20</t>
  </si>
  <si>
    <t>616627689</t>
  </si>
  <si>
    <t>Pol11</t>
  </si>
  <si>
    <t>Zásuvka 230V,16A, IP 20</t>
  </si>
  <si>
    <t>2032377561</t>
  </si>
  <si>
    <t>Pol12</t>
  </si>
  <si>
    <t xml:space="preserve">Krabica KU68  vrátane viečka a svoriek</t>
  </si>
  <si>
    <t>1289379529</t>
  </si>
  <si>
    <t>Pol13</t>
  </si>
  <si>
    <t>Krabica KP67/1</t>
  </si>
  <si>
    <t>636110546</t>
  </si>
  <si>
    <t>Pol14</t>
  </si>
  <si>
    <t>Krabica ACIDUR</t>
  </si>
  <si>
    <t>1223307155</t>
  </si>
  <si>
    <t>Pol15</t>
  </si>
  <si>
    <t>Lustrové svorky WAGO</t>
  </si>
  <si>
    <t>537356137</t>
  </si>
  <si>
    <t>Pol16</t>
  </si>
  <si>
    <t>CYKY 5Jx10</t>
  </si>
  <si>
    <t>-1143974568</t>
  </si>
  <si>
    <t>Pol17</t>
  </si>
  <si>
    <t>CYKY 3O x 1,5</t>
  </si>
  <si>
    <t>-626978660</t>
  </si>
  <si>
    <t>Pol18</t>
  </si>
  <si>
    <t>CYKY 3J x 1,5</t>
  </si>
  <si>
    <t>1191698424</t>
  </si>
  <si>
    <t>Pol19</t>
  </si>
  <si>
    <t>CYKY 3J x 2,5</t>
  </si>
  <si>
    <t>-1644739602</t>
  </si>
  <si>
    <t>Pol23</t>
  </si>
  <si>
    <t>šnúra NYM 5Jx1,5</t>
  </si>
  <si>
    <t>748855333</t>
  </si>
  <si>
    <t>Pol24</t>
  </si>
  <si>
    <t>Rúrka FXP 25mm ohybná</t>
  </si>
  <si>
    <t>2084290494</t>
  </si>
  <si>
    <t>Pol25</t>
  </si>
  <si>
    <t xml:space="preserve">Rurka LPE 29mm   ohybná</t>
  </si>
  <si>
    <t>-1922611972</t>
  </si>
  <si>
    <t>Pol26</t>
  </si>
  <si>
    <t>CY 2,5 zel/žltý</t>
  </si>
  <si>
    <t>80968736</t>
  </si>
  <si>
    <t>Pol27</t>
  </si>
  <si>
    <t>CY 4 zel-žl.</t>
  </si>
  <si>
    <t>998690010</t>
  </si>
  <si>
    <t>Pol28</t>
  </si>
  <si>
    <t>CY 6 zel-žl.</t>
  </si>
  <si>
    <t>1548447354</t>
  </si>
  <si>
    <t>Pol29</t>
  </si>
  <si>
    <t>CY 10 zel-žl.</t>
  </si>
  <si>
    <t>1996270312</t>
  </si>
  <si>
    <t>Pol30</t>
  </si>
  <si>
    <t>Hmoždina HM8</t>
  </si>
  <si>
    <t>577236881</t>
  </si>
  <si>
    <t>Pol31</t>
  </si>
  <si>
    <t>Hmoždina HM10</t>
  </si>
  <si>
    <t>2014832303</t>
  </si>
  <si>
    <t>Pol32</t>
  </si>
  <si>
    <t>Sadra</t>
  </si>
  <si>
    <t>1986937852</t>
  </si>
  <si>
    <t>Pol33</t>
  </si>
  <si>
    <t>Svietidlo žiarivkové 230V,4x18W,IP20</t>
  </si>
  <si>
    <t>-209990851</t>
  </si>
  <si>
    <t>Pol33r</t>
  </si>
  <si>
    <t>Svietidlo žiarivkové 230V,1x58W,IP20</t>
  </si>
  <si>
    <t>-688797419</t>
  </si>
  <si>
    <t>Pol34</t>
  </si>
  <si>
    <t>svietidlo stropné 230V,2x18W,IP20</t>
  </si>
  <si>
    <t>-2093443521</t>
  </si>
  <si>
    <t>Pol35</t>
  </si>
  <si>
    <t>svietidlo nastenné 230V 26W, IP23</t>
  </si>
  <si>
    <t>-1421697822</t>
  </si>
  <si>
    <t>Pol36</t>
  </si>
  <si>
    <t>vodič AlMgSi ( FeZn fí 8mm)</t>
  </si>
  <si>
    <t>47695127</t>
  </si>
  <si>
    <t>Pol37</t>
  </si>
  <si>
    <t>svorka SK</t>
  </si>
  <si>
    <t>831330769</t>
  </si>
  <si>
    <t>2038501096</t>
  </si>
  <si>
    <t>Pol38</t>
  </si>
  <si>
    <t>svorka spojovacia</t>
  </si>
  <si>
    <t>1402352008</t>
  </si>
  <si>
    <t>Pol39</t>
  </si>
  <si>
    <t>svorka okapová SO</t>
  </si>
  <si>
    <t>-1211270254</t>
  </si>
  <si>
    <t>Pol40</t>
  </si>
  <si>
    <t>svorka zkušobná SZ</t>
  </si>
  <si>
    <t>1081006</t>
  </si>
  <si>
    <t>Pol41</t>
  </si>
  <si>
    <t>ochranný uholník vč. Uchytov</t>
  </si>
  <si>
    <t>-137227446</t>
  </si>
  <si>
    <t>Pol42</t>
  </si>
  <si>
    <t>Zvodová tyč JP10 včetne svorky a striešky</t>
  </si>
  <si>
    <t>-688620088</t>
  </si>
  <si>
    <t>Pol43</t>
  </si>
  <si>
    <t>Skriňa BF-U-3/72-C</t>
  </si>
  <si>
    <t>-188032556</t>
  </si>
  <si>
    <t>Pol44</t>
  </si>
  <si>
    <t>Vypínač IS-25/3</t>
  </si>
  <si>
    <t>17677897</t>
  </si>
  <si>
    <t>Pol45</t>
  </si>
  <si>
    <t>Poistkový odpínač VLC10-SLS/32/3N</t>
  </si>
  <si>
    <t>1240795164</t>
  </si>
  <si>
    <t>Pol46</t>
  </si>
  <si>
    <t>Zvodič prepätia I.+II., SPBT-12/280/4</t>
  </si>
  <si>
    <t>-2043677386</t>
  </si>
  <si>
    <t>Pol47</t>
  </si>
  <si>
    <t>Istič PL7-B10/1</t>
  </si>
  <si>
    <t>-1644652228</t>
  </si>
  <si>
    <t>Pol48</t>
  </si>
  <si>
    <t>Istič PL7-B16/1</t>
  </si>
  <si>
    <t>-125570089</t>
  </si>
  <si>
    <t>Pol49</t>
  </si>
  <si>
    <t>Istič PL7-B16/3</t>
  </si>
  <si>
    <t>873250178</t>
  </si>
  <si>
    <t>Pol50</t>
  </si>
  <si>
    <t>Chránič PFL7-10/1N/B/003</t>
  </si>
  <si>
    <t>-620680079</t>
  </si>
  <si>
    <t>Pol51</t>
  </si>
  <si>
    <t>Prúdový chránič PF7-40/4/003-G</t>
  </si>
  <si>
    <t>920395795</t>
  </si>
  <si>
    <t>Pol52</t>
  </si>
  <si>
    <t>Pomocný materiál</t>
  </si>
  <si>
    <t>-942476943</t>
  </si>
  <si>
    <t>Pol53</t>
  </si>
  <si>
    <t>Montáž</t>
  </si>
  <si>
    <t>-1804461383</t>
  </si>
  <si>
    <t>Pol54</t>
  </si>
  <si>
    <t>Rozvádzač merania RE1, Istič PL7-B25/3,jednotarif</t>
  </si>
  <si>
    <t>419825980</t>
  </si>
  <si>
    <t>Pol55</t>
  </si>
  <si>
    <t>Poistková skrinka SPP2 vč. Poistiek</t>
  </si>
  <si>
    <t>-1075464893</t>
  </si>
  <si>
    <t>Pol56</t>
  </si>
  <si>
    <t>kábel 1-NAYY 4x16</t>
  </si>
  <si>
    <t>1390751263</t>
  </si>
  <si>
    <t>Pol57</t>
  </si>
  <si>
    <t>ocelová chránička vč. Uchytov na stlp</t>
  </si>
  <si>
    <t>1229240725</t>
  </si>
  <si>
    <t>Pol58</t>
  </si>
  <si>
    <t>výstražná fólia červená s bleskom</t>
  </si>
  <si>
    <t>2113879335</t>
  </si>
  <si>
    <t>Pol59</t>
  </si>
  <si>
    <t>chránička AZC fi 100mm</t>
  </si>
  <si>
    <t>-216935640</t>
  </si>
  <si>
    <t>001000034</t>
  </si>
  <si>
    <t>Revízie</t>
  </si>
  <si>
    <t>-1698951819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</si>
</sst>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color rgb="FFFF0000"/>
      <name val="Trebuchet MS"/>
    </font>
    <font>
      <sz val="8"/>
      <color rgb="FF800080"/>
      <name val="Trebuchet MS"/>
    </font>
    <font>
      <sz val="8"/>
      <color rgb="FF0000A8"/>
      <name val="Trebuchet MS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sz val="10"/>
      <color rgb="FF464646"/>
      <name val="Trebuchet MS"/>
    </font>
    <font>
      <b/>
      <sz val="10"/>
      <name val="Trebuchet MS"/>
    </font>
    <font>
      <b/>
      <sz val="10"/>
      <color rgb="FF464646"/>
      <name val="Trebuchet MS"/>
    </font>
    <font>
      <sz val="10"/>
      <color rgb="FF969696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sz val="11"/>
      <color rgb="FF969696"/>
      <name val="Trebuchet MS"/>
    </font>
    <font>
      <b/>
      <sz val="12"/>
      <color rgb="FF800000"/>
      <name val="Trebuchet MS"/>
    </font>
    <font>
      <b/>
      <sz val="8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i/>
      <sz val="8"/>
      <color rgb="FF0000FF"/>
      <name val="Trebuchet MS"/>
    </font>
    <font>
      <u/>
      <sz val="11"/>
      <color theme="10"/>
      <name val="Calibri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6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83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2" borderId="0" xfId="0" applyFont="1" applyFill="1" applyAlignment="1" applyProtection="1">
      <alignment horizontal="left" vertical="center"/>
    </xf>
    <xf numFmtId="0" fontId="13" fillId="2" borderId="0" xfId="0" applyFont="1" applyFill="1" applyAlignment="1" applyProtection="1">
      <alignment vertical="center"/>
    </xf>
    <xf numFmtId="0" fontId="14" fillId="2" borderId="0" xfId="0" applyFont="1" applyFill="1" applyAlignment="1" applyProtection="1">
      <alignment horizontal="left" vertical="center"/>
    </xf>
    <xf numFmtId="0" fontId="15" fillId="2" borderId="0" xfId="1" applyFont="1" applyFill="1" applyAlignment="1" applyProtection="1">
      <alignment vertical="center"/>
    </xf>
    <xf numFmtId="0" fontId="0" fillId="2" borderId="0" xfId="0" applyFill="1"/>
    <xf numFmtId="0" fontId="12" fillId="2" borderId="0" xfId="0" applyFont="1" applyFill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6" fillId="0" borderId="0" xfId="0" applyFont="1" applyAlignment="1">
      <alignment horizontal="center" vertical="center"/>
    </xf>
    <xf numFmtId="0" fontId="16" fillId="0" borderId="0" xfId="0" applyFont="1" applyAlignment="1">
      <alignment horizontal="left" vertical="center"/>
    </xf>
    <xf numFmtId="0" fontId="16" fillId="3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7" fillId="0" borderId="0" xfId="0" applyFont="1" applyBorder="1" applyAlignment="1">
      <alignment horizontal="center" vertical="center"/>
    </xf>
    <xf numFmtId="0" fontId="17" fillId="0" borderId="0" xfId="0" applyFont="1" applyBorder="1" applyAlignment="1">
      <alignment horizontal="left" vertical="center"/>
    </xf>
    <xf numFmtId="0" fontId="0" fillId="0" borderId="5" xfId="0" applyBorder="1"/>
    <xf numFmtId="0" fontId="18" fillId="0" borderId="0" xfId="0" applyFont="1" applyAlignment="1">
      <alignment horizontal="left" vertical="center"/>
    </xf>
    <xf numFmtId="0" fontId="0" fillId="0" borderId="0" xfId="0" applyBorder="1"/>
    <xf numFmtId="0" fontId="19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0" fontId="20" fillId="0" borderId="0" xfId="0" applyFont="1" applyAlignment="1">
      <alignment horizontal="left" vertical="center" wrapText="1"/>
    </xf>
    <xf numFmtId="0" fontId="3" fillId="0" borderId="0" xfId="0" applyFont="1" applyBorder="1" applyAlignment="1">
      <alignment horizontal="left" vertical="top"/>
    </xf>
    <xf numFmtId="0" fontId="3" fillId="0" borderId="0" xfId="0" applyFont="1" applyBorder="1" applyAlignment="1">
      <alignment horizontal="left" vertical="top" wrapText="1"/>
    </xf>
    <xf numFmtId="0" fontId="20" fillId="0" borderId="0" xfId="0" applyFont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0" fontId="0" fillId="0" borderId="6" xfId="0" applyBorder="1"/>
    <xf numFmtId="0" fontId="21" fillId="0" borderId="0" xfId="0" applyFont="1" applyBorder="1" applyAlignment="1">
      <alignment horizontal="left" vertical="center"/>
    </xf>
    <xf numFmtId="4" fontId="13" fillId="0" borderId="0" xfId="0" applyNumberFormat="1" applyFont="1" applyBorder="1" applyAlignment="1">
      <alignment vertical="center"/>
    </xf>
    <xf numFmtId="0" fontId="0" fillId="0" borderId="4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22" fillId="0" borderId="7" xfId="0" applyFont="1" applyBorder="1" applyAlignment="1">
      <alignment horizontal="left" vertical="center"/>
    </xf>
    <xf numFmtId="0" fontId="0" fillId="0" borderId="7" xfId="0" applyFont="1" applyBorder="1" applyAlignment="1">
      <alignment vertical="center"/>
    </xf>
    <xf numFmtId="4" fontId="22" fillId="0" borderId="7" xfId="0" applyNumberFormat="1" applyFont="1" applyBorder="1" applyAlignment="1">
      <alignment vertical="center"/>
    </xf>
    <xf numFmtId="0" fontId="1" fillId="0" borderId="4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164" fontId="1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4" fontId="20" fillId="0" borderId="0" xfId="0" applyNumberFormat="1" applyFont="1" applyBorder="1" applyAlignment="1">
      <alignment vertical="center"/>
    </xf>
    <xf numFmtId="0" fontId="1" fillId="0" borderId="5" xfId="0" applyFont="1" applyBorder="1" applyAlignment="1">
      <alignment vertical="center"/>
    </xf>
    <xf numFmtId="0" fontId="0" fillId="5" borderId="0" xfId="0" applyFont="1" applyFill="1" applyBorder="1" applyAlignment="1">
      <alignment vertical="center"/>
    </xf>
    <xf numFmtId="0" fontId="3" fillId="5" borderId="8" xfId="0" applyFont="1" applyFill="1" applyBorder="1" applyAlignment="1">
      <alignment horizontal="left" vertical="center"/>
    </xf>
    <xf numFmtId="0" fontId="0" fillId="5" borderId="9" xfId="0" applyFont="1" applyFill="1" applyBorder="1" applyAlignment="1">
      <alignment vertical="center"/>
    </xf>
    <xf numFmtId="0" fontId="3" fillId="5" borderId="9" xfId="0" applyFont="1" applyFill="1" applyBorder="1" applyAlignment="1">
      <alignment horizontal="center" vertical="center"/>
    </xf>
    <xf numFmtId="0" fontId="3" fillId="5" borderId="9" xfId="0" applyFont="1" applyFill="1" applyBorder="1" applyAlignment="1">
      <alignment horizontal="left" vertical="center"/>
    </xf>
    <xf numFmtId="4" fontId="3" fillId="5" borderId="9" xfId="0" applyNumberFormat="1" applyFont="1" applyFill="1" applyBorder="1" applyAlignment="1">
      <alignment vertical="center"/>
    </xf>
    <xf numFmtId="0" fontId="0" fillId="5" borderId="10" xfId="0" applyFont="1" applyFill="1" applyBorder="1" applyAlignment="1">
      <alignment vertical="center"/>
    </xf>
    <xf numFmtId="0" fontId="23" fillId="0" borderId="11" xfId="0" applyFont="1" applyBorder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Border="1"/>
    <xf numFmtId="0" fontId="0" fillId="0" borderId="15" xfId="0" applyBorder="1"/>
    <xf numFmtId="0" fontId="24" fillId="0" borderId="16" xfId="0" applyFont="1" applyBorder="1" applyAlignment="1">
      <alignment horizontal="left" vertical="center"/>
    </xf>
    <xf numFmtId="0" fontId="0" fillId="0" borderId="17" xfId="0" applyFont="1" applyBorder="1" applyAlignment="1">
      <alignment vertical="center"/>
    </xf>
    <xf numFmtId="0" fontId="24" fillId="0" borderId="17" xfId="0" applyFont="1" applyBorder="1" applyAlignment="1">
      <alignment horizontal="left" vertical="center"/>
    </xf>
    <xf numFmtId="0" fontId="0" fillId="0" borderId="18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0" borderId="21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horizontal="left" vertical="center" wrapText="1"/>
    </xf>
    <xf numFmtId="0" fontId="3" fillId="0" borderId="5" xfId="0" applyFont="1" applyBorder="1" applyAlignment="1">
      <alignment vertical="center"/>
    </xf>
    <xf numFmtId="0" fontId="25" fillId="0" borderId="0" xfId="0" applyFont="1" applyBorder="1" applyAlignment="1">
      <alignment vertical="center"/>
    </xf>
    <xf numFmtId="165" fontId="2" fillId="0" borderId="0" xfId="0" applyNumberFormat="1" applyFont="1" applyBorder="1" applyAlignment="1">
      <alignment horizontal="left" vertical="center"/>
    </xf>
    <xf numFmtId="0" fontId="26" fillId="0" borderId="11" xfId="0" applyFont="1" applyBorder="1" applyAlignment="1">
      <alignment horizontal="center" vertical="center"/>
    </xf>
    <xf numFmtId="0" fontId="26" fillId="0" borderId="12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0" fillId="0" borderId="15" xfId="0" applyFont="1" applyBorder="1" applyAlignment="1">
      <alignment vertical="center"/>
    </xf>
    <xf numFmtId="0" fontId="2" fillId="6" borderId="8" xfId="0" applyFont="1" applyFill="1" applyBorder="1" applyAlignment="1">
      <alignment horizontal="center" vertical="center"/>
    </xf>
    <xf numFmtId="0" fontId="2" fillId="6" borderId="9" xfId="0" applyFont="1" applyFill="1" applyBorder="1" applyAlignment="1">
      <alignment horizontal="left" vertical="center"/>
    </xf>
    <xf numFmtId="0" fontId="0" fillId="6" borderId="9" xfId="0" applyFont="1" applyFill="1" applyBorder="1" applyAlignment="1">
      <alignment vertical="center"/>
    </xf>
    <xf numFmtId="0" fontId="2" fillId="6" borderId="9" xfId="0" applyFont="1" applyFill="1" applyBorder="1" applyAlignment="1">
      <alignment horizontal="center" vertical="center"/>
    </xf>
    <xf numFmtId="0" fontId="2" fillId="6" borderId="10" xfId="0" applyFont="1" applyFill="1" applyBorder="1" applyAlignment="1">
      <alignment horizontal="left" vertical="center"/>
    </xf>
    <xf numFmtId="0" fontId="19" fillId="0" borderId="22" xfId="0" applyFont="1" applyBorder="1" applyAlignment="1">
      <alignment horizontal="center" vertical="center" wrapText="1"/>
    </xf>
    <xf numFmtId="0" fontId="19" fillId="0" borderId="23" xfId="0" applyFont="1" applyBorder="1" applyAlignment="1">
      <alignment horizontal="center" vertical="center" wrapText="1"/>
    </xf>
    <xf numFmtId="0" fontId="19" fillId="0" borderId="24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27" fillId="0" borderId="0" xfId="0" applyFont="1" applyBorder="1" applyAlignment="1">
      <alignment horizontal="left" vertical="center"/>
    </xf>
    <xf numFmtId="0" fontId="27" fillId="0" borderId="0" xfId="0" applyFont="1" applyBorder="1" applyAlignment="1">
      <alignment vertical="center"/>
    </xf>
    <xf numFmtId="4" fontId="27" fillId="0" borderId="0" xfId="0" applyNumberFormat="1" applyFont="1" applyBorder="1" applyAlignment="1">
      <alignment horizontal="right" vertical="center"/>
    </xf>
    <xf numFmtId="4" fontId="27" fillId="0" borderId="0" xfId="0" applyNumberFormat="1" applyFont="1" applyBorder="1" applyAlignment="1">
      <alignment vertical="center"/>
    </xf>
    <xf numFmtId="4" fontId="26" fillId="0" borderId="14" xfId="0" applyNumberFormat="1" applyFont="1" applyBorder="1" applyAlignment="1">
      <alignment vertical="center"/>
    </xf>
    <xf numFmtId="4" fontId="26" fillId="0" borderId="0" xfId="0" applyNumberFormat="1" applyFont="1" applyBorder="1" applyAlignment="1">
      <alignment vertical="center"/>
    </xf>
    <xf numFmtId="166" fontId="26" fillId="0" borderId="0" xfId="0" applyNumberFormat="1" applyFont="1" applyBorder="1" applyAlignment="1">
      <alignment vertical="center"/>
    </xf>
    <xf numFmtId="4" fontId="26" fillId="0" borderId="15" xfId="0" applyNumberFormat="1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29" fillId="0" borderId="0" xfId="1" applyFont="1" applyAlignment="1">
      <alignment horizontal="center" vertical="center"/>
    </xf>
    <xf numFmtId="0" fontId="4" fillId="0" borderId="4" xfId="0" applyFont="1" applyBorder="1" applyAlignment="1">
      <alignment vertical="center"/>
    </xf>
    <xf numFmtId="0" fontId="30" fillId="0" borderId="0" xfId="0" applyFont="1" applyBorder="1" applyAlignment="1">
      <alignment vertical="center"/>
    </xf>
    <xf numFmtId="0" fontId="30" fillId="0" borderId="0" xfId="0" applyFont="1" applyBorder="1" applyAlignment="1">
      <alignment horizontal="left" vertical="center" wrapText="1"/>
    </xf>
    <xf numFmtId="0" fontId="31" fillId="0" borderId="0" xfId="0" applyFont="1" applyBorder="1" applyAlignment="1">
      <alignment vertical="center"/>
    </xf>
    <xf numFmtId="4" fontId="31" fillId="0" borderId="0" xfId="0" applyNumberFormat="1" applyFont="1" applyBorder="1" applyAlignment="1">
      <alignment vertical="center"/>
    </xf>
    <xf numFmtId="0" fontId="4" fillId="0" borderId="5" xfId="0" applyFont="1" applyBorder="1" applyAlignment="1">
      <alignment vertical="center"/>
    </xf>
    <xf numFmtId="4" fontId="32" fillId="0" borderId="14" xfId="0" applyNumberFormat="1" applyFont="1" applyBorder="1" applyAlignment="1">
      <alignment vertical="center"/>
    </xf>
    <xf numFmtId="4" fontId="32" fillId="0" borderId="0" xfId="0" applyNumberFormat="1" applyFont="1" applyBorder="1" applyAlignment="1">
      <alignment vertical="center"/>
    </xf>
    <xf numFmtId="166" fontId="32" fillId="0" borderId="0" xfId="0" applyNumberFormat="1" applyFont="1" applyBorder="1" applyAlignment="1">
      <alignment vertical="center"/>
    </xf>
    <xf numFmtId="4" fontId="32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4" fontId="32" fillId="0" borderId="16" xfId="0" applyNumberFormat="1" applyFont="1" applyBorder="1" applyAlignment="1">
      <alignment vertical="center"/>
    </xf>
    <xf numFmtId="4" fontId="32" fillId="0" borderId="17" xfId="0" applyNumberFormat="1" applyFont="1" applyBorder="1" applyAlignment="1">
      <alignment vertical="center"/>
    </xf>
    <xf numFmtId="166" fontId="32" fillId="0" borderId="17" xfId="0" applyNumberFormat="1" applyFont="1" applyBorder="1" applyAlignment="1">
      <alignment vertical="center"/>
    </xf>
    <xf numFmtId="4" fontId="32" fillId="0" borderId="18" xfId="0" applyNumberFormat="1" applyFont="1" applyBorder="1" applyAlignment="1">
      <alignment vertical="center"/>
    </xf>
    <xf numFmtId="0" fontId="6" fillId="0" borderId="0" xfId="0" applyFont="1" applyBorder="1" applyAlignment="1">
      <alignment horizontal="left" vertical="center"/>
    </xf>
    <xf numFmtId="4" fontId="6" fillId="4" borderId="0" xfId="0" applyNumberFormat="1" applyFont="1" applyFill="1" applyBorder="1" applyAlignment="1" applyProtection="1">
      <alignment vertical="center"/>
      <protection locked="0"/>
    </xf>
    <xf numFmtId="4" fontId="6" fillId="0" borderId="0" xfId="0" applyNumberFormat="1" applyFont="1" applyBorder="1" applyAlignment="1">
      <alignment vertical="center"/>
    </xf>
    <xf numFmtId="164" fontId="24" fillId="4" borderId="11" xfId="0" applyNumberFormat="1" applyFont="1" applyFill="1" applyBorder="1" applyAlignment="1" applyProtection="1">
      <alignment horizontal="center" vertical="center"/>
      <protection locked="0"/>
    </xf>
    <xf numFmtId="0" fontId="24" fillId="4" borderId="12" xfId="0" applyFont="1" applyFill="1" applyBorder="1" applyAlignment="1" applyProtection="1">
      <alignment horizontal="center" vertical="center"/>
      <protection locked="0"/>
    </xf>
    <xf numFmtId="4" fontId="24" fillId="0" borderId="13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0" fontId="6" fillId="4" borderId="0" xfId="0" applyFont="1" applyFill="1" applyBorder="1" applyAlignment="1" applyProtection="1">
      <alignment horizontal="left" vertical="center"/>
      <protection locked="0"/>
    </xf>
    <xf numFmtId="164" fontId="24" fillId="4" borderId="14" xfId="0" applyNumberFormat="1" applyFont="1" applyFill="1" applyBorder="1" applyAlignment="1" applyProtection="1">
      <alignment horizontal="center" vertical="center"/>
      <protection locked="0"/>
    </xf>
    <xf numFmtId="0" fontId="24" fillId="4" borderId="0" xfId="0" applyFont="1" applyFill="1" applyBorder="1" applyAlignment="1" applyProtection="1">
      <alignment horizontal="center" vertical="center"/>
      <protection locked="0"/>
    </xf>
    <xf numFmtId="4" fontId="24" fillId="0" borderId="15" xfId="0" applyNumberFormat="1" applyFont="1" applyBorder="1" applyAlignment="1">
      <alignment vertical="center"/>
    </xf>
    <xf numFmtId="164" fontId="24" fillId="4" borderId="16" xfId="0" applyNumberFormat="1" applyFont="1" applyFill="1" applyBorder="1" applyAlignment="1" applyProtection="1">
      <alignment horizontal="center" vertical="center"/>
      <protection locked="0"/>
    </xf>
    <xf numFmtId="0" fontId="24" fillId="4" borderId="17" xfId="0" applyFont="1" applyFill="1" applyBorder="1" applyAlignment="1" applyProtection="1">
      <alignment horizontal="center" vertical="center"/>
      <protection locked="0"/>
    </xf>
    <xf numFmtId="4" fontId="24" fillId="0" borderId="18" xfId="0" applyNumberFormat="1" applyFont="1" applyBorder="1" applyAlignment="1">
      <alignment vertical="center"/>
    </xf>
    <xf numFmtId="0" fontId="27" fillId="6" borderId="0" xfId="0" applyFont="1" applyFill="1" applyBorder="1" applyAlignment="1">
      <alignment horizontal="left" vertical="center"/>
    </xf>
    <xf numFmtId="0" fontId="0" fillId="6" borderId="0" xfId="0" applyFont="1" applyFill="1" applyBorder="1" applyAlignment="1">
      <alignment vertical="center"/>
    </xf>
    <xf numFmtId="4" fontId="27" fillId="6" borderId="0" xfId="0" applyNumberFormat="1" applyFont="1" applyFill="1" applyBorder="1" applyAlignment="1">
      <alignment vertical="center"/>
    </xf>
    <xf numFmtId="0" fontId="0" fillId="2" borderId="0" xfId="0" applyFill="1" applyProtection="1"/>
    <xf numFmtId="0" fontId="15" fillId="2" borderId="0" xfId="1" applyFont="1" applyFill="1" applyAlignment="1" applyProtection="1">
      <alignment horizontal="center" vertical="center"/>
    </xf>
    <xf numFmtId="0" fontId="19" fillId="0" borderId="0" xfId="0" applyFont="1" applyBorder="1" applyAlignment="1">
      <alignment horizontal="left" vertical="center" wrapText="1"/>
    </xf>
    <xf numFmtId="165" fontId="2" fillId="4" borderId="0" xfId="0" applyNumberFormat="1" applyFont="1" applyFill="1" applyBorder="1" applyAlignment="1" applyProtection="1">
      <alignment horizontal="left" vertical="center"/>
      <protection locked="0"/>
    </xf>
    <xf numFmtId="0" fontId="2" fillId="4" borderId="0" xfId="0" applyFont="1" applyFill="1" applyBorder="1" applyAlignment="1">
      <alignment horizontal="left" vertical="center"/>
    </xf>
    <xf numFmtId="0" fontId="13" fillId="0" borderId="0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4" fontId="22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4" fontId="1" fillId="0" borderId="0" xfId="0" applyNumberFormat="1" applyFont="1" applyBorder="1" applyAlignment="1">
      <alignment vertical="center"/>
    </xf>
    <xf numFmtId="0" fontId="3" fillId="6" borderId="8" xfId="0" applyFont="1" applyFill="1" applyBorder="1" applyAlignment="1">
      <alignment horizontal="left" vertical="center"/>
    </xf>
    <xf numFmtId="0" fontId="3" fillId="6" borderId="9" xfId="0" applyFont="1" applyFill="1" applyBorder="1" applyAlignment="1">
      <alignment horizontal="right" vertical="center"/>
    </xf>
    <xf numFmtId="0" fontId="3" fillId="6" borderId="9" xfId="0" applyFont="1" applyFill="1" applyBorder="1" applyAlignment="1">
      <alignment horizontal="center" vertical="center"/>
    </xf>
    <xf numFmtId="4" fontId="3" fillId="6" borderId="9" xfId="0" applyNumberFormat="1" applyFont="1" applyFill="1" applyBorder="1" applyAlignment="1">
      <alignment vertical="center"/>
    </xf>
    <xf numFmtId="4" fontId="3" fillId="6" borderId="10" xfId="0" applyNumberFormat="1" applyFont="1" applyFill="1" applyBorder="1" applyAlignment="1">
      <alignment vertical="center"/>
    </xf>
    <xf numFmtId="0" fontId="2" fillId="6" borderId="0" xfId="0" applyFont="1" applyFill="1" applyBorder="1" applyAlignment="1">
      <alignment horizontal="center" vertical="center"/>
    </xf>
    <xf numFmtId="0" fontId="33" fillId="0" borderId="0" xfId="0" applyFont="1" applyBorder="1" applyAlignment="1">
      <alignment horizontal="left" vertical="center"/>
    </xf>
    <xf numFmtId="4" fontId="33" fillId="0" borderId="0" xfId="0" applyNumberFormat="1" applyFont="1" applyBorder="1" applyAlignment="1">
      <alignment vertical="center"/>
    </xf>
    <xf numFmtId="0" fontId="5" fillId="0" borderId="4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horizontal="left" vertical="center"/>
    </xf>
    <xf numFmtId="4" fontId="5" fillId="0" borderId="0" xfId="0" applyNumberFormat="1" applyFont="1" applyBorder="1" applyAlignment="1">
      <alignment vertical="center"/>
    </xf>
    <xf numFmtId="0" fontId="5" fillId="0" borderId="5" xfId="0" applyFont="1" applyBorder="1" applyAlignment="1">
      <alignment vertical="center"/>
    </xf>
    <xf numFmtId="0" fontId="6" fillId="0" borderId="4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5" xfId="0" applyFont="1" applyBorder="1" applyAlignment="1">
      <alignment vertical="center"/>
    </xf>
    <xf numFmtId="167" fontId="5" fillId="0" borderId="0" xfId="0" applyNumberFormat="1" applyFont="1" applyBorder="1" applyAlignment="1"/>
    <xf numFmtId="4" fontId="34" fillId="0" borderId="0" xfId="0" applyNumberFormat="1" applyFont="1" applyBorder="1" applyAlignment="1">
      <alignment vertical="center"/>
    </xf>
    <xf numFmtId="0" fontId="0" fillId="0" borderId="25" xfId="0" applyFont="1" applyBorder="1" applyAlignment="1">
      <alignment vertical="center"/>
    </xf>
    <xf numFmtId="0" fontId="19" fillId="0" borderId="25" xfId="0" applyFont="1" applyBorder="1" applyAlignment="1">
      <alignment horizontal="center"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6" fillId="0" borderId="0" xfId="0" applyFont="1" applyBorder="1" applyAlignment="1" applyProtection="1">
      <alignment horizontal="left" vertical="center"/>
      <protection locked="0"/>
    </xf>
    <xf numFmtId="4" fontId="6" fillId="0" borderId="0" xfId="0" applyNumberFormat="1" applyFont="1" applyBorder="1" applyAlignment="1" applyProtection="1">
      <alignment vertical="center"/>
      <protection locked="0"/>
    </xf>
    <xf numFmtId="0" fontId="0" fillId="0" borderId="5" xfId="0" applyFont="1" applyBorder="1" applyAlignment="1" applyProtection="1">
      <alignment vertical="center"/>
      <protection locked="0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  <protection locked="0"/>
    </xf>
    <xf numFmtId="0" fontId="24" fillId="0" borderId="15" xfId="0" applyFont="1" applyBorder="1" applyAlignment="1" applyProtection="1">
      <alignment horizontal="center" vertical="center"/>
      <protection locked="0"/>
    </xf>
    <xf numFmtId="0" fontId="0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0" fillId="0" borderId="16" xfId="0" applyFont="1" applyBorder="1" applyAlignment="1" applyProtection="1">
      <alignment vertical="center"/>
      <protection locked="0"/>
    </xf>
    <xf numFmtId="0" fontId="24" fillId="0" borderId="18" xfId="0" applyFont="1" applyBorder="1" applyAlignment="1" applyProtection="1">
      <alignment horizontal="center" vertical="center"/>
      <protection locked="0"/>
    </xf>
    <xf numFmtId="0" fontId="0" fillId="0" borderId="4" xfId="0" applyFont="1" applyBorder="1" applyAlignment="1">
      <alignment horizontal="center" vertical="center" wrapText="1"/>
    </xf>
    <xf numFmtId="0" fontId="2" fillId="6" borderId="22" xfId="0" applyFont="1" applyFill="1" applyBorder="1" applyAlignment="1">
      <alignment horizontal="center" vertical="center" wrapText="1"/>
    </xf>
    <xf numFmtId="0" fontId="2" fillId="6" borderId="23" xfId="0" applyFont="1" applyFill="1" applyBorder="1" applyAlignment="1">
      <alignment horizontal="center" vertical="center" wrapText="1"/>
    </xf>
    <xf numFmtId="0" fontId="2" fillId="6" borderId="24" xfId="0" applyFont="1" applyFill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167" fontId="27" fillId="0" borderId="12" xfId="0" applyNumberFormat="1" applyFont="1" applyBorder="1" applyAlignment="1"/>
    <xf numFmtId="167" fontId="3" fillId="0" borderId="12" xfId="0" applyNumberFormat="1" applyFont="1" applyBorder="1" applyAlignment="1">
      <alignment vertical="center"/>
    </xf>
    <xf numFmtId="166" fontId="35" fillId="0" borderId="12" xfId="0" applyNumberFormat="1" applyFont="1" applyBorder="1" applyAlignment="1"/>
    <xf numFmtId="166" fontId="35" fillId="0" borderId="13" xfId="0" applyNumberFormat="1" applyFont="1" applyBorder="1" applyAlignment="1"/>
    <xf numFmtId="167" fontId="36" fillId="0" borderId="0" xfId="0" applyNumberFormat="1" applyFont="1" applyAlignment="1">
      <alignment vertical="center"/>
    </xf>
    <xf numFmtId="0" fontId="7" fillId="0" borderId="4" xfId="0" applyFont="1" applyBorder="1" applyAlignment="1"/>
    <xf numFmtId="0" fontId="7" fillId="0" borderId="0" xfId="0" applyFont="1" applyBorder="1" applyAlignment="1"/>
    <xf numFmtId="0" fontId="5" fillId="0" borderId="0" xfId="0" applyFont="1" applyBorder="1" applyAlignment="1">
      <alignment horizontal="left"/>
    </xf>
    <xf numFmtId="167" fontId="5" fillId="0" borderId="0" xfId="0" applyNumberFormat="1" applyFont="1" applyBorder="1" applyAlignment="1">
      <alignment vertical="center"/>
    </xf>
    <xf numFmtId="0" fontId="7" fillId="0" borderId="5" xfId="0" applyFont="1" applyBorder="1" applyAlignment="1"/>
    <xf numFmtId="0" fontId="7" fillId="0" borderId="14" xfId="0" applyFont="1" applyBorder="1" applyAlignment="1"/>
    <xf numFmtId="166" fontId="7" fillId="0" borderId="0" xfId="0" applyNumberFormat="1" applyFont="1" applyBorder="1" applyAlignment="1"/>
    <xf numFmtId="166" fontId="7" fillId="0" borderId="15" xfId="0" applyNumberFormat="1" applyFont="1" applyBorder="1" applyAlignment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167" fontId="7" fillId="0" borderId="0" xfId="0" applyNumberFormat="1" applyFont="1" applyAlignment="1">
      <alignment vertical="center"/>
    </xf>
    <xf numFmtId="0" fontId="6" fillId="0" borderId="0" xfId="0" applyFont="1" applyBorder="1" applyAlignment="1">
      <alignment horizontal="left"/>
    </xf>
    <xf numFmtId="167" fontId="6" fillId="0" borderId="17" xfId="0" applyNumberFormat="1" applyFont="1" applyBorder="1" applyAlignment="1"/>
    <xf numFmtId="167" fontId="6" fillId="0" borderId="17" xfId="0" applyNumberFormat="1" applyFont="1" applyBorder="1" applyAlignment="1">
      <alignment vertical="center"/>
    </xf>
    <xf numFmtId="0" fontId="0" fillId="0" borderId="25" xfId="0" applyFont="1" applyBorder="1" applyAlignment="1" applyProtection="1">
      <alignment horizontal="center" vertical="center"/>
      <protection locked="0"/>
    </xf>
    <xf numFmtId="49" fontId="0" fillId="0" borderId="25" xfId="0" applyNumberFormat="1" applyFont="1" applyBorder="1" applyAlignment="1" applyProtection="1">
      <alignment horizontal="left" vertical="center" wrapText="1"/>
      <protection locked="0"/>
    </xf>
    <xf numFmtId="0" fontId="0" fillId="0" borderId="25" xfId="0" applyFont="1" applyBorder="1" applyAlignment="1" applyProtection="1">
      <alignment horizontal="left" vertical="center" wrapText="1"/>
      <protection locked="0"/>
    </xf>
    <xf numFmtId="0" fontId="0" fillId="0" borderId="25" xfId="0" applyFont="1" applyBorder="1" applyAlignment="1" applyProtection="1">
      <alignment horizontal="center" vertical="center" wrapText="1"/>
      <protection locked="0"/>
    </xf>
    <xf numFmtId="167" fontId="0" fillId="0" borderId="25" xfId="0" applyNumberFormat="1" applyFont="1" applyBorder="1" applyAlignment="1" applyProtection="1">
      <alignment vertical="center"/>
      <protection locked="0"/>
    </xf>
    <xf numFmtId="167" fontId="0" fillId="4" borderId="25" xfId="0" applyNumberFormat="1" applyFont="1" applyFill="1" applyBorder="1" applyAlignment="1" applyProtection="1">
      <alignment vertical="center"/>
      <protection locked="0"/>
    </xf>
    <xf numFmtId="0" fontId="1" fillId="4" borderId="25" xfId="0" applyFont="1" applyFill="1" applyBorder="1" applyAlignment="1" applyProtection="1">
      <alignment horizontal="left" vertical="center"/>
      <protection locked="0"/>
    </xf>
    <xf numFmtId="166" fontId="1" fillId="0" borderId="0" xfId="0" applyNumberFormat="1" applyFont="1" applyBorder="1" applyAlignment="1">
      <alignment vertical="center"/>
    </xf>
    <xf numFmtId="166" fontId="1" fillId="0" borderId="15" xfId="0" applyNumberFormat="1" applyFont="1" applyBorder="1" applyAlignment="1">
      <alignment vertical="center"/>
    </xf>
    <xf numFmtId="167" fontId="0" fillId="0" borderId="0" xfId="0" applyNumberFormat="1" applyFont="1" applyAlignment="1">
      <alignment vertical="center"/>
    </xf>
    <xf numFmtId="167" fontId="6" fillId="0" borderId="23" xfId="0" applyNumberFormat="1" applyFont="1" applyBorder="1" applyAlignment="1"/>
    <xf numFmtId="167" fontId="6" fillId="0" borderId="23" xfId="0" applyNumberFormat="1" applyFont="1" applyBorder="1" applyAlignment="1">
      <alignment vertical="center"/>
    </xf>
    <xf numFmtId="0" fontId="8" fillId="0" borderId="4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0" xfId="0" applyFont="1" applyBorder="1" applyAlignment="1">
      <alignment horizontal="left" vertical="center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vertical="center"/>
    </xf>
    <xf numFmtId="167" fontId="8" fillId="0" borderId="0" xfId="0" applyNumberFormat="1" applyFont="1" applyBorder="1" applyAlignment="1">
      <alignment vertical="center"/>
    </xf>
    <xf numFmtId="0" fontId="8" fillId="0" borderId="5" xfId="0" applyFont="1" applyBorder="1" applyAlignment="1">
      <alignment vertical="center"/>
    </xf>
    <xf numFmtId="0" fontId="8" fillId="0" borderId="14" xfId="0" applyFont="1" applyBorder="1" applyAlignment="1">
      <alignment vertical="center"/>
    </xf>
    <xf numFmtId="0" fontId="8" fillId="0" borderId="15" xfId="0" applyFont="1" applyBorder="1" applyAlignment="1">
      <alignment vertical="center"/>
    </xf>
    <xf numFmtId="0" fontId="8" fillId="0" borderId="0" xfId="0" applyFont="1" applyAlignment="1">
      <alignment horizontal="left" vertical="center"/>
    </xf>
    <xf numFmtId="0" fontId="8" fillId="0" borderId="0" xfId="0" applyFont="1" applyBorder="1" applyAlignment="1">
      <alignment horizontal="left" vertical="center" wrapText="1"/>
    </xf>
    <xf numFmtId="0" fontId="9" fillId="0" borderId="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0" xfId="0" applyFont="1" applyBorder="1" applyAlignment="1">
      <alignment horizontal="left" vertical="center" wrapText="1"/>
    </xf>
    <xf numFmtId="167" fontId="9" fillId="0" borderId="0" xfId="0" applyNumberFormat="1" applyFont="1" applyBorder="1" applyAlignment="1">
      <alignment vertical="center"/>
    </xf>
    <xf numFmtId="0" fontId="9" fillId="0" borderId="5" xfId="0" applyFont="1" applyBorder="1" applyAlignment="1">
      <alignment vertical="center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0" xfId="0" applyFont="1" applyBorder="1" applyAlignment="1">
      <alignment horizontal="left" vertical="center"/>
    </xf>
    <xf numFmtId="0" fontId="10" fillId="0" borderId="12" xfId="0" applyFont="1" applyBorder="1" applyAlignment="1">
      <alignment horizontal="left" vertical="center" wrapText="1"/>
    </xf>
    <xf numFmtId="0" fontId="10" fillId="0" borderId="12" xfId="0" applyFont="1" applyBorder="1" applyAlignment="1">
      <alignment vertical="center"/>
    </xf>
    <xf numFmtId="0" fontId="10" fillId="0" borderId="5" xfId="0" applyFont="1" applyBorder="1" applyAlignment="1">
      <alignment vertical="center"/>
    </xf>
    <xf numFmtId="0" fontId="10" fillId="0" borderId="14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Border="1" applyAlignment="1">
      <alignment horizontal="left" vertical="center" wrapText="1"/>
    </xf>
    <xf numFmtId="0" fontId="11" fillId="0" borderId="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horizontal="left" vertical="center" wrapText="1"/>
    </xf>
    <xf numFmtId="167" fontId="11" fillId="0" borderId="0" xfId="0" applyNumberFormat="1" applyFont="1" applyBorder="1" applyAlignment="1">
      <alignment vertical="center"/>
    </xf>
    <xf numFmtId="0" fontId="11" fillId="0" borderId="5" xfId="0" applyFont="1" applyBorder="1" applyAlignment="1">
      <alignment vertical="center"/>
    </xf>
    <xf numFmtId="0" fontId="11" fillId="0" borderId="14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37" fillId="0" borderId="25" xfId="0" applyFont="1" applyBorder="1" applyAlignment="1" applyProtection="1">
      <alignment horizontal="center" vertical="center"/>
      <protection locked="0"/>
    </xf>
    <xf numFmtId="49" fontId="37" fillId="0" borderId="25" xfId="0" applyNumberFormat="1" applyFont="1" applyBorder="1" applyAlignment="1" applyProtection="1">
      <alignment horizontal="left" vertical="center" wrapText="1"/>
      <protection locked="0"/>
    </xf>
    <xf numFmtId="0" fontId="37" fillId="0" borderId="25" xfId="0" applyFont="1" applyBorder="1" applyAlignment="1" applyProtection="1">
      <alignment horizontal="left" vertical="center" wrapText="1"/>
      <protection locked="0"/>
    </xf>
    <xf numFmtId="0" fontId="37" fillId="0" borderId="25" xfId="0" applyFont="1" applyBorder="1" applyAlignment="1" applyProtection="1">
      <alignment horizontal="center" vertical="center" wrapText="1"/>
      <protection locked="0"/>
    </xf>
    <xf numFmtId="167" fontId="37" fillId="0" borderId="25" xfId="0" applyNumberFormat="1" applyFont="1" applyBorder="1" applyAlignment="1" applyProtection="1">
      <alignment vertical="center"/>
      <protection locked="0"/>
    </xf>
    <xf numFmtId="167" fontId="37" fillId="4" borderId="25" xfId="0" applyNumberFormat="1" applyFont="1" applyFill="1" applyBorder="1" applyAlignment="1" applyProtection="1">
      <alignment vertical="center"/>
      <protection locked="0"/>
    </xf>
    <xf numFmtId="167" fontId="5" fillId="0" borderId="12" xfId="0" applyNumberFormat="1" applyFont="1" applyBorder="1" applyAlignment="1"/>
    <xf numFmtId="167" fontId="5" fillId="0" borderId="12" xfId="0" applyNumberFormat="1" applyFont="1" applyBorder="1" applyAlignment="1">
      <alignment vertical="center"/>
    </xf>
    <xf numFmtId="167" fontId="5" fillId="0" borderId="23" xfId="0" applyNumberFormat="1" applyFont="1" applyBorder="1" applyAlignment="1"/>
    <xf numFmtId="167" fontId="5" fillId="0" borderId="23" xfId="0" applyNumberFormat="1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0" fillId="4" borderId="25" xfId="0" applyFont="1" applyFill="1" applyBorder="1" applyAlignment="1" applyProtection="1">
      <alignment horizontal="center" vertical="center"/>
      <protection locked="0"/>
    </xf>
    <xf numFmtId="49" fontId="0" fillId="4" borderId="25" xfId="0" applyNumberFormat="1" applyFont="1" applyFill="1" applyBorder="1" applyAlignment="1" applyProtection="1">
      <alignment horizontal="left" vertical="center" wrapText="1"/>
      <protection locked="0"/>
    </xf>
    <xf numFmtId="0" fontId="0" fillId="4" borderId="25" xfId="0" applyFont="1" applyFill="1" applyBorder="1" applyAlignment="1" applyProtection="1">
      <alignment horizontal="left" vertical="center" wrapText="1"/>
      <protection locked="0"/>
    </xf>
    <xf numFmtId="0" fontId="0" fillId="4" borderId="25" xfId="0" applyFont="1" applyFill="1" applyBorder="1" applyAlignment="1" applyProtection="1">
      <alignment horizontal="center" vertical="center" wrapText="1"/>
      <protection locked="0"/>
    </xf>
    <xf numFmtId="167" fontId="0" fillId="0" borderId="25" xfId="0" applyNumberFormat="1" applyFont="1" applyBorder="1" applyAlignment="1">
      <alignment vertical="center"/>
    </xf>
    <xf numFmtId="0" fontId="1" fillId="4" borderId="25" xfId="0" applyFont="1" applyFill="1" applyBorder="1" applyAlignment="1" applyProtection="1">
      <alignment horizontal="center" vertical="center"/>
      <protection locked="0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styles" Target="styles.xml" /><Relationship Id="rId11" Type="http://schemas.openxmlformats.org/officeDocument/2006/relationships/theme" Target="theme/theme1.xml" /><Relationship Id="rId12" Type="http://schemas.openxmlformats.org/officeDocument/2006/relationships/calcChain" Target="calcChain.xml" /><Relationship Id="rId13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www.kros.sk/cenkros-ocenovanie-a-riadenie-stavebnej-vyroby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www.kros.sk/cenkros-ocenovanie-a-riadenie-stavebnej-vyroby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www.kros.sk/cenkros-ocenovanie-a-riadenie-stavebnej-vyroby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www.kros.sk/cenkros-ocenovanie-a-riadenie-stavebnej-vyroby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www.kros.sk/cenkros-ocenovanie-a-riadenie-stavebnej-vyroby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s://www.kros.sk/cenkros-ocenovanie-a-riadenie-stavebnej-vyroby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s://www.kros.sk/cenkros-ocenovanie-a-riadenie-stavebnej-vyroby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s://www.kros.sk/cenkros-ocenovanie-a-riadenie-stavebnej-vyroby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s://www.kros.sk/cenkros-ocenovanie-a-riadenie-stavebnej-vyroby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s://www.kros.sk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s://www.kros.sk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s://www.kros.sk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s://www.kros.sk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s://www.kros.sk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s://www.kros.sk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s://www.kros.sk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s://www.kros.sk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s://www.kros.sk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2.5" customWidth="1"/>
    <col min="5" max="5" width="2.5" customWidth="1"/>
    <col min="6" max="6" width="2.5" customWidth="1"/>
    <col min="7" max="7" width="2.5" customWidth="1"/>
    <col min="8" max="8" width="2.5" customWidth="1"/>
    <col min="9" max="9" width="2.5" customWidth="1"/>
    <col min="10" max="10" width="2.5" customWidth="1"/>
    <col min="11" max="11" width="2.5" customWidth="1"/>
    <col min="12" max="12" width="2.5" customWidth="1"/>
    <col min="13" max="13" width="2.5" customWidth="1"/>
    <col min="14" max="14" width="2.5" customWidth="1"/>
    <col min="15" max="15" width="2.5" customWidth="1"/>
    <col min="16" max="16" width="2.5" customWidth="1"/>
    <col min="17" max="17" width="2.5" customWidth="1"/>
    <col min="18" max="18" width="2.5" customWidth="1"/>
    <col min="19" max="19" width="2.5" customWidth="1"/>
    <col min="20" max="20" width="2.5" customWidth="1"/>
    <col min="21" max="21" width="2.5" customWidth="1"/>
    <col min="22" max="22" width="2.5" customWidth="1"/>
    <col min="23" max="23" width="2.5" customWidth="1"/>
    <col min="24" max="24" width="2.5" customWidth="1"/>
    <col min="25" max="25" width="2.5" customWidth="1"/>
    <col min="26" max="26" width="2.5" customWidth="1"/>
    <col min="27" max="27" width="2.5" customWidth="1"/>
    <col min="28" max="28" width="2.5" customWidth="1"/>
    <col min="29" max="29" width="2.5" customWidth="1"/>
    <col min="30" max="30" width="2.5" customWidth="1"/>
    <col min="31" max="31" width="2.5" customWidth="1"/>
    <col min="32" max="32" width="2.5" customWidth="1"/>
    <col min="33" max="33" width="2.5" customWidth="1"/>
    <col min="34" max="34" width="3.33" customWidth="1"/>
    <col min="35" max="35" width="2.5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.67" customWidth="1"/>
    <col min="44" max="44" width="13.67" customWidth="1"/>
    <col min="45" max="45" width="25.83" hidden="1" customWidth="1"/>
    <col min="46" max="46" width="25.83" hidden="1" customWidth="1"/>
    <col min="47" max="47" width="25" hidden="1" customWidth="1"/>
    <col min="48" max="48" width="21.67" hidden="1" customWidth="1"/>
    <col min="49" max="49" width="21.67" hidden="1" customWidth="1"/>
    <col min="50" max="50" width="21.67" hidden="1" customWidth="1"/>
    <col min="51" max="51" width="21.67" hidden="1" customWidth="1"/>
    <col min="52" max="52" width="21.67" hidden="1" customWidth="1"/>
    <col min="53" max="53" width="19.17" hidden="1" customWidth="1"/>
    <col min="54" max="54" width="25" hidden="1" customWidth="1"/>
    <col min="55" max="55" width="19.1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</cols>
  <sheetData>
    <row r="1" ht="21.36" customHeight="1">
      <c r="A1" s="14" t="s">
        <v>0</v>
      </c>
      <c r="B1" s="15"/>
      <c r="C1" s="15"/>
      <c r="D1" s="16" t="s">
        <v>1</v>
      </c>
      <c r="E1" s="15"/>
      <c r="F1" s="15"/>
      <c r="G1" s="15"/>
      <c r="H1" s="15"/>
      <c r="I1" s="15"/>
      <c r="J1" s="15"/>
      <c r="K1" s="17" t="s">
        <v>2</v>
      </c>
      <c r="L1" s="17"/>
      <c r="M1" s="17"/>
      <c r="N1" s="17"/>
      <c r="O1" s="17"/>
      <c r="P1" s="17"/>
      <c r="Q1" s="17"/>
      <c r="R1" s="17"/>
      <c r="S1" s="17"/>
      <c r="T1" s="15"/>
      <c r="U1" s="15"/>
      <c r="V1" s="15"/>
      <c r="W1" s="17" t="s">
        <v>3</v>
      </c>
      <c r="X1" s="17"/>
      <c r="Y1" s="17"/>
      <c r="Z1" s="17"/>
      <c r="AA1" s="17"/>
      <c r="AB1" s="17"/>
      <c r="AC1" s="17"/>
      <c r="AD1" s="17"/>
      <c r="AE1" s="17"/>
      <c r="AF1" s="17"/>
      <c r="AG1" s="15"/>
      <c r="AH1" s="15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9" t="s">
        <v>4</v>
      </c>
      <c r="BB1" s="19" t="s">
        <v>5</v>
      </c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  <c r="BO1" s="18"/>
      <c r="BP1" s="18"/>
      <c r="BQ1" s="18"/>
      <c r="BR1" s="18"/>
      <c r="BT1" s="20" t="s">
        <v>6</v>
      </c>
      <c r="BU1" s="20" t="s">
        <v>6</v>
      </c>
    </row>
    <row r="2" ht="36.96" customHeight="1">
      <c r="C2" s="21" t="s">
        <v>7</v>
      </c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  <c r="P2" s="22"/>
      <c r="Q2" s="22"/>
      <c r="R2" s="22"/>
      <c r="S2" s="22"/>
      <c r="T2" s="22"/>
      <c r="U2" s="22"/>
      <c r="V2" s="22"/>
      <c r="W2" s="22"/>
      <c r="X2" s="22"/>
      <c r="Y2" s="22"/>
      <c r="Z2" s="22"/>
      <c r="AA2" s="22"/>
      <c r="AB2" s="22"/>
      <c r="AC2" s="22"/>
      <c r="AD2" s="22"/>
      <c r="AE2" s="22"/>
      <c r="AF2" s="22"/>
      <c r="AG2" s="22"/>
      <c r="AH2" s="22"/>
      <c r="AI2" s="22"/>
      <c r="AJ2" s="22"/>
      <c r="AK2" s="22"/>
      <c r="AL2" s="22"/>
      <c r="AM2" s="22"/>
      <c r="AN2" s="22"/>
      <c r="AO2" s="22"/>
      <c r="AP2" s="22"/>
      <c r="AR2" s="23" t="s">
        <v>8</v>
      </c>
      <c r="BS2" s="24" t="s">
        <v>9</v>
      </c>
      <c r="BT2" s="24" t="s">
        <v>10</v>
      </c>
    </row>
    <row r="3" ht="6.96" customHeight="1">
      <c r="B3" s="25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  <c r="Q3" s="26"/>
      <c r="R3" s="26"/>
      <c r="S3" s="26"/>
      <c r="T3" s="26"/>
      <c r="U3" s="26"/>
      <c r="V3" s="26"/>
      <c r="W3" s="26"/>
      <c r="X3" s="26"/>
      <c r="Y3" s="26"/>
      <c r="Z3" s="26"/>
      <c r="AA3" s="26"/>
      <c r="AB3" s="26"/>
      <c r="AC3" s="26"/>
      <c r="AD3" s="26"/>
      <c r="AE3" s="26"/>
      <c r="AF3" s="26"/>
      <c r="AG3" s="26"/>
      <c r="AH3" s="26"/>
      <c r="AI3" s="26"/>
      <c r="AJ3" s="26"/>
      <c r="AK3" s="26"/>
      <c r="AL3" s="26"/>
      <c r="AM3" s="26"/>
      <c r="AN3" s="26"/>
      <c r="AO3" s="26"/>
      <c r="AP3" s="26"/>
      <c r="AQ3" s="27"/>
      <c r="BS3" s="24" t="s">
        <v>9</v>
      </c>
      <c r="BT3" s="24" t="s">
        <v>10</v>
      </c>
    </row>
    <row r="4" ht="36.96" customHeight="1">
      <c r="B4" s="28"/>
      <c r="C4" s="29" t="s">
        <v>11</v>
      </c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1"/>
      <c r="AS4" s="22" t="s">
        <v>12</v>
      </c>
      <c r="BE4" s="32" t="s">
        <v>13</v>
      </c>
      <c r="BS4" s="24" t="s">
        <v>9</v>
      </c>
    </row>
    <row r="5" ht="14.4" customHeight="1">
      <c r="B5" s="28"/>
      <c r="C5" s="33"/>
      <c r="D5" s="34" t="s">
        <v>14</v>
      </c>
      <c r="E5" s="33"/>
      <c r="F5" s="33"/>
      <c r="G5" s="33"/>
      <c r="H5" s="33"/>
      <c r="I5" s="33"/>
      <c r="J5" s="33"/>
      <c r="K5" s="35" t="s">
        <v>15</v>
      </c>
      <c r="L5" s="33"/>
      <c r="M5" s="33"/>
      <c r="N5" s="33"/>
      <c r="O5" s="33"/>
      <c r="P5" s="33"/>
      <c r="Q5" s="33"/>
      <c r="R5" s="33"/>
      <c r="S5" s="33"/>
      <c r="T5" s="33"/>
      <c r="U5" s="33"/>
      <c r="V5" s="33"/>
      <c r="W5" s="33"/>
      <c r="X5" s="33"/>
      <c r="Y5" s="33"/>
      <c r="Z5" s="33"/>
      <c r="AA5" s="33"/>
      <c r="AB5" s="33"/>
      <c r="AC5" s="33"/>
      <c r="AD5" s="33"/>
      <c r="AE5" s="33"/>
      <c r="AF5" s="33"/>
      <c r="AG5" s="33"/>
      <c r="AH5" s="33"/>
      <c r="AI5" s="33"/>
      <c r="AJ5" s="33"/>
      <c r="AK5" s="33"/>
      <c r="AL5" s="33"/>
      <c r="AM5" s="33"/>
      <c r="AN5" s="33"/>
      <c r="AO5" s="33"/>
      <c r="AP5" s="33"/>
      <c r="AQ5" s="31"/>
      <c r="BE5" s="36" t="s">
        <v>16</v>
      </c>
      <c r="BS5" s="24" t="s">
        <v>9</v>
      </c>
    </row>
    <row r="6" ht="36.96" customHeight="1">
      <c r="B6" s="28"/>
      <c r="C6" s="33"/>
      <c r="D6" s="37" t="s">
        <v>17</v>
      </c>
      <c r="E6" s="33"/>
      <c r="F6" s="33"/>
      <c r="G6" s="33"/>
      <c r="H6" s="33"/>
      <c r="I6" s="33"/>
      <c r="J6" s="33"/>
      <c r="K6" s="38" t="s">
        <v>18</v>
      </c>
      <c r="L6" s="33"/>
      <c r="M6" s="33"/>
      <c r="N6" s="33"/>
      <c r="O6" s="33"/>
      <c r="P6" s="33"/>
      <c r="Q6" s="33"/>
      <c r="R6" s="33"/>
      <c r="S6" s="33"/>
      <c r="T6" s="33"/>
      <c r="U6" s="33"/>
      <c r="V6" s="33"/>
      <c r="W6" s="33"/>
      <c r="X6" s="33"/>
      <c r="Y6" s="33"/>
      <c r="Z6" s="33"/>
      <c r="AA6" s="33"/>
      <c r="AB6" s="33"/>
      <c r="AC6" s="33"/>
      <c r="AD6" s="33"/>
      <c r="AE6" s="33"/>
      <c r="AF6" s="33"/>
      <c r="AG6" s="33"/>
      <c r="AH6" s="33"/>
      <c r="AI6" s="33"/>
      <c r="AJ6" s="33"/>
      <c r="AK6" s="33"/>
      <c r="AL6" s="33"/>
      <c r="AM6" s="33"/>
      <c r="AN6" s="33"/>
      <c r="AO6" s="33"/>
      <c r="AP6" s="33"/>
      <c r="AQ6" s="31"/>
      <c r="BE6" s="39"/>
      <c r="BS6" s="24" t="s">
        <v>9</v>
      </c>
    </row>
    <row r="7" ht="14.4" customHeight="1">
      <c r="B7" s="28"/>
      <c r="C7" s="33"/>
      <c r="D7" s="40" t="s">
        <v>19</v>
      </c>
      <c r="E7" s="33"/>
      <c r="F7" s="33"/>
      <c r="G7" s="33"/>
      <c r="H7" s="33"/>
      <c r="I7" s="33"/>
      <c r="J7" s="33"/>
      <c r="K7" s="35" t="s">
        <v>5</v>
      </c>
      <c r="L7" s="33"/>
      <c r="M7" s="33"/>
      <c r="N7" s="33"/>
      <c r="O7" s="33"/>
      <c r="P7" s="33"/>
      <c r="Q7" s="33"/>
      <c r="R7" s="33"/>
      <c r="S7" s="33"/>
      <c r="T7" s="33"/>
      <c r="U7" s="33"/>
      <c r="V7" s="33"/>
      <c r="W7" s="33"/>
      <c r="X7" s="33"/>
      <c r="Y7" s="33"/>
      <c r="Z7" s="33"/>
      <c r="AA7" s="33"/>
      <c r="AB7" s="33"/>
      <c r="AC7" s="33"/>
      <c r="AD7" s="33"/>
      <c r="AE7" s="33"/>
      <c r="AF7" s="33"/>
      <c r="AG7" s="33"/>
      <c r="AH7" s="33"/>
      <c r="AI7" s="33"/>
      <c r="AJ7" s="33"/>
      <c r="AK7" s="40" t="s">
        <v>20</v>
      </c>
      <c r="AL7" s="33"/>
      <c r="AM7" s="33"/>
      <c r="AN7" s="35" t="s">
        <v>5</v>
      </c>
      <c r="AO7" s="33"/>
      <c r="AP7" s="33"/>
      <c r="AQ7" s="31"/>
      <c r="BE7" s="39"/>
      <c r="BS7" s="24" t="s">
        <v>9</v>
      </c>
    </row>
    <row r="8" ht="14.4" customHeight="1">
      <c r="B8" s="28"/>
      <c r="C8" s="33"/>
      <c r="D8" s="40" t="s">
        <v>21</v>
      </c>
      <c r="E8" s="33"/>
      <c r="F8" s="33"/>
      <c r="G8" s="33"/>
      <c r="H8" s="33"/>
      <c r="I8" s="33"/>
      <c r="J8" s="33"/>
      <c r="K8" s="35" t="s">
        <v>22</v>
      </c>
      <c r="L8" s="33"/>
      <c r="M8" s="33"/>
      <c r="N8" s="33"/>
      <c r="O8" s="33"/>
      <c r="P8" s="33"/>
      <c r="Q8" s="33"/>
      <c r="R8" s="33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  <c r="AF8" s="33"/>
      <c r="AG8" s="33"/>
      <c r="AH8" s="33"/>
      <c r="AI8" s="33"/>
      <c r="AJ8" s="33"/>
      <c r="AK8" s="40" t="s">
        <v>23</v>
      </c>
      <c r="AL8" s="33"/>
      <c r="AM8" s="33"/>
      <c r="AN8" s="41" t="s">
        <v>24</v>
      </c>
      <c r="AO8" s="33"/>
      <c r="AP8" s="33"/>
      <c r="AQ8" s="31"/>
      <c r="BE8" s="39"/>
      <c r="BS8" s="24" t="s">
        <v>9</v>
      </c>
    </row>
    <row r="9" ht="14.4" customHeight="1">
      <c r="B9" s="28"/>
      <c r="C9" s="33"/>
      <c r="D9" s="33"/>
      <c r="E9" s="33"/>
      <c r="F9" s="33"/>
      <c r="G9" s="33"/>
      <c r="H9" s="33"/>
      <c r="I9" s="33"/>
      <c r="J9" s="33"/>
      <c r="K9" s="33"/>
      <c r="L9" s="33"/>
      <c r="M9" s="33"/>
      <c r="N9" s="33"/>
      <c r="O9" s="33"/>
      <c r="P9" s="33"/>
      <c r="Q9" s="33"/>
      <c r="R9" s="3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  <c r="AF9" s="33"/>
      <c r="AG9" s="33"/>
      <c r="AH9" s="33"/>
      <c r="AI9" s="33"/>
      <c r="AJ9" s="33"/>
      <c r="AK9" s="33"/>
      <c r="AL9" s="33"/>
      <c r="AM9" s="33"/>
      <c r="AN9" s="33"/>
      <c r="AO9" s="33"/>
      <c r="AP9" s="33"/>
      <c r="AQ9" s="31"/>
      <c r="BE9" s="39"/>
      <c r="BS9" s="24" t="s">
        <v>9</v>
      </c>
    </row>
    <row r="10" ht="14.4" customHeight="1">
      <c r="B10" s="28"/>
      <c r="C10" s="33"/>
      <c r="D10" s="40" t="s">
        <v>25</v>
      </c>
      <c r="E10" s="33"/>
      <c r="F10" s="33"/>
      <c r="G10" s="33"/>
      <c r="H10" s="33"/>
      <c r="I10" s="33"/>
      <c r="J10" s="33"/>
      <c r="K10" s="33"/>
      <c r="L10" s="33"/>
      <c r="M10" s="33"/>
      <c r="N10" s="33"/>
      <c r="O10" s="33"/>
      <c r="P10" s="33"/>
      <c r="Q10" s="33"/>
      <c r="R10" s="3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  <c r="AF10" s="33"/>
      <c r="AG10" s="33"/>
      <c r="AH10" s="33"/>
      <c r="AI10" s="33"/>
      <c r="AJ10" s="33"/>
      <c r="AK10" s="40" t="s">
        <v>26</v>
      </c>
      <c r="AL10" s="33"/>
      <c r="AM10" s="33"/>
      <c r="AN10" s="35" t="s">
        <v>5</v>
      </c>
      <c r="AO10" s="33"/>
      <c r="AP10" s="33"/>
      <c r="AQ10" s="31"/>
      <c r="BE10" s="39"/>
      <c r="BS10" s="24" t="s">
        <v>9</v>
      </c>
    </row>
    <row r="11" ht="18.48" customHeight="1">
      <c r="B11" s="28"/>
      <c r="C11" s="33"/>
      <c r="D11" s="33"/>
      <c r="E11" s="35" t="s">
        <v>27</v>
      </c>
      <c r="F11" s="33"/>
      <c r="G11" s="33"/>
      <c r="H11" s="33"/>
      <c r="I11" s="33"/>
      <c r="J11" s="33"/>
      <c r="K11" s="33"/>
      <c r="L11" s="33"/>
      <c r="M11" s="33"/>
      <c r="N11" s="33"/>
      <c r="O11" s="33"/>
      <c r="P11" s="33"/>
      <c r="Q11" s="33"/>
      <c r="R11" s="3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  <c r="AF11" s="33"/>
      <c r="AG11" s="33"/>
      <c r="AH11" s="33"/>
      <c r="AI11" s="33"/>
      <c r="AJ11" s="33"/>
      <c r="AK11" s="40" t="s">
        <v>28</v>
      </c>
      <c r="AL11" s="33"/>
      <c r="AM11" s="33"/>
      <c r="AN11" s="35" t="s">
        <v>5</v>
      </c>
      <c r="AO11" s="33"/>
      <c r="AP11" s="33"/>
      <c r="AQ11" s="31"/>
      <c r="BE11" s="39"/>
      <c r="BS11" s="24" t="s">
        <v>9</v>
      </c>
    </row>
    <row r="12" ht="6.96" customHeight="1">
      <c r="B12" s="28"/>
      <c r="C12" s="33"/>
      <c r="D12" s="33"/>
      <c r="E12" s="33"/>
      <c r="F12" s="33"/>
      <c r="G12" s="33"/>
      <c r="H12" s="33"/>
      <c r="I12" s="33"/>
      <c r="J12" s="33"/>
      <c r="K12" s="33"/>
      <c r="L12" s="33"/>
      <c r="M12" s="33"/>
      <c r="N12" s="33"/>
      <c r="O12" s="33"/>
      <c r="P12" s="33"/>
      <c r="Q12" s="33"/>
      <c r="R12" s="3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  <c r="AF12" s="33"/>
      <c r="AG12" s="33"/>
      <c r="AH12" s="33"/>
      <c r="AI12" s="33"/>
      <c r="AJ12" s="33"/>
      <c r="AK12" s="33"/>
      <c r="AL12" s="33"/>
      <c r="AM12" s="33"/>
      <c r="AN12" s="33"/>
      <c r="AO12" s="33"/>
      <c r="AP12" s="33"/>
      <c r="AQ12" s="31"/>
      <c r="BE12" s="39"/>
      <c r="BS12" s="24" t="s">
        <v>9</v>
      </c>
    </row>
    <row r="13" ht="14.4" customHeight="1">
      <c r="B13" s="28"/>
      <c r="C13" s="33"/>
      <c r="D13" s="40" t="s">
        <v>29</v>
      </c>
      <c r="E13" s="33"/>
      <c r="F13" s="33"/>
      <c r="G13" s="33"/>
      <c r="H13" s="33"/>
      <c r="I13" s="33"/>
      <c r="J13" s="33"/>
      <c r="K13" s="33"/>
      <c r="L13" s="33"/>
      <c r="M13" s="33"/>
      <c r="N13" s="33"/>
      <c r="O13" s="33"/>
      <c r="P13" s="33"/>
      <c r="Q13" s="33"/>
      <c r="R13" s="3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  <c r="AF13" s="33"/>
      <c r="AG13" s="33"/>
      <c r="AH13" s="33"/>
      <c r="AI13" s="33"/>
      <c r="AJ13" s="33"/>
      <c r="AK13" s="40" t="s">
        <v>26</v>
      </c>
      <c r="AL13" s="33"/>
      <c r="AM13" s="33"/>
      <c r="AN13" s="42" t="s">
        <v>30</v>
      </c>
      <c r="AO13" s="33"/>
      <c r="AP13" s="33"/>
      <c r="AQ13" s="31"/>
      <c r="BE13" s="39"/>
      <c r="BS13" s="24" t="s">
        <v>9</v>
      </c>
    </row>
    <row r="14">
      <c r="B14" s="28"/>
      <c r="C14" s="33"/>
      <c r="D14" s="33"/>
      <c r="E14" s="42" t="s">
        <v>30</v>
      </c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3"/>
      <c r="AI14" s="43"/>
      <c r="AJ14" s="43"/>
      <c r="AK14" s="40" t="s">
        <v>28</v>
      </c>
      <c r="AL14" s="33"/>
      <c r="AM14" s="33"/>
      <c r="AN14" s="42" t="s">
        <v>30</v>
      </c>
      <c r="AO14" s="33"/>
      <c r="AP14" s="33"/>
      <c r="AQ14" s="31"/>
      <c r="BE14" s="39"/>
      <c r="BS14" s="24" t="s">
        <v>9</v>
      </c>
    </row>
    <row r="15" ht="6.96" customHeight="1">
      <c r="B15" s="28"/>
      <c r="C15" s="33"/>
      <c r="D15" s="33"/>
      <c r="E15" s="33"/>
      <c r="F15" s="33"/>
      <c r="G15" s="33"/>
      <c r="H15" s="33"/>
      <c r="I15" s="33"/>
      <c r="J15" s="33"/>
      <c r="K15" s="33"/>
      <c r="L15" s="33"/>
      <c r="M15" s="33"/>
      <c r="N15" s="33"/>
      <c r="O15" s="33"/>
      <c r="P15" s="33"/>
      <c r="Q15" s="33"/>
      <c r="R15" s="3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  <c r="AF15" s="33"/>
      <c r="AG15" s="33"/>
      <c r="AH15" s="33"/>
      <c r="AI15" s="33"/>
      <c r="AJ15" s="33"/>
      <c r="AK15" s="33"/>
      <c r="AL15" s="33"/>
      <c r="AM15" s="33"/>
      <c r="AN15" s="33"/>
      <c r="AO15" s="33"/>
      <c r="AP15" s="33"/>
      <c r="AQ15" s="31"/>
      <c r="BE15" s="39"/>
      <c r="BS15" s="24" t="s">
        <v>6</v>
      </c>
    </row>
    <row r="16" ht="14.4" customHeight="1">
      <c r="B16" s="28"/>
      <c r="C16" s="33"/>
      <c r="D16" s="40" t="s">
        <v>31</v>
      </c>
      <c r="E16" s="33"/>
      <c r="F16" s="33"/>
      <c r="G16" s="33"/>
      <c r="H16" s="33"/>
      <c r="I16" s="33"/>
      <c r="J16" s="33"/>
      <c r="K16" s="33"/>
      <c r="L16" s="33"/>
      <c r="M16" s="33"/>
      <c r="N16" s="33"/>
      <c r="O16" s="33"/>
      <c r="P16" s="33"/>
      <c r="Q16" s="33"/>
      <c r="R16" s="33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  <c r="AF16" s="33"/>
      <c r="AG16" s="33"/>
      <c r="AH16" s="33"/>
      <c r="AI16" s="33"/>
      <c r="AJ16" s="33"/>
      <c r="AK16" s="40" t="s">
        <v>26</v>
      </c>
      <c r="AL16" s="33"/>
      <c r="AM16" s="33"/>
      <c r="AN16" s="35" t="s">
        <v>5</v>
      </c>
      <c r="AO16" s="33"/>
      <c r="AP16" s="33"/>
      <c r="AQ16" s="31"/>
      <c r="BE16" s="39"/>
      <c r="BS16" s="24" t="s">
        <v>6</v>
      </c>
    </row>
    <row r="17" ht="18.48" customHeight="1">
      <c r="B17" s="28"/>
      <c r="C17" s="33"/>
      <c r="D17" s="33"/>
      <c r="E17" s="35" t="s">
        <v>32</v>
      </c>
      <c r="F17" s="33"/>
      <c r="G17" s="33"/>
      <c r="H17" s="33"/>
      <c r="I17" s="33"/>
      <c r="J17" s="33"/>
      <c r="K17" s="33"/>
      <c r="L17" s="33"/>
      <c r="M17" s="33"/>
      <c r="N17" s="33"/>
      <c r="O17" s="33"/>
      <c r="P17" s="33"/>
      <c r="Q17" s="33"/>
      <c r="R17" s="33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  <c r="AF17" s="33"/>
      <c r="AG17" s="33"/>
      <c r="AH17" s="33"/>
      <c r="AI17" s="33"/>
      <c r="AJ17" s="33"/>
      <c r="AK17" s="40" t="s">
        <v>28</v>
      </c>
      <c r="AL17" s="33"/>
      <c r="AM17" s="33"/>
      <c r="AN17" s="35" t="s">
        <v>5</v>
      </c>
      <c r="AO17" s="33"/>
      <c r="AP17" s="33"/>
      <c r="AQ17" s="31"/>
      <c r="BE17" s="39"/>
      <c r="BS17" s="24" t="s">
        <v>33</v>
      </c>
    </row>
    <row r="18" ht="6.96" customHeight="1">
      <c r="B18" s="28"/>
      <c r="C18" s="33"/>
      <c r="D18" s="33"/>
      <c r="E18" s="33"/>
      <c r="F18" s="33"/>
      <c r="G18" s="33"/>
      <c r="H18" s="33"/>
      <c r="I18" s="33"/>
      <c r="J18" s="33"/>
      <c r="K18" s="33"/>
      <c r="L18" s="33"/>
      <c r="M18" s="33"/>
      <c r="N18" s="33"/>
      <c r="O18" s="33"/>
      <c r="P18" s="33"/>
      <c r="Q18" s="33"/>
      <c r="R18" s="33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  <c r="AF18" s="33"/>
      <c r="AG18" s="33"/>
      <c r="AH18" s="33"/>
      <c r="AI18" s="33"/>
      <c r="AJ18" s="33"/>
      <c r="AK18" s="33"/>
      <c r="AL18" s="33"/>
      <c r="AM18" s="33"/>
      <c r="AN18" s="33"/>
      <c r="AO18" s="33"/>
      <c r="AP18" s="33"/>
      <c r="AQ18" s="31"/>
      <c r="BE18" s="39"/>
      <c r="BS18" s="24" t="s">
        <v>34</v>
      </c>
    </row>
    <row r="19" ht="14.4" customHeight="1">
      <c r="B19" s="28"/>
      <c r="C19" s="33"/>
      <c r="D19" s="40" t="s">
        <v>35</v>
      </c>
      <c r="E19" s="33"/>
      <c r="F19" s="33"/>
      <c r="G19" s="33"/>
      <c r="H19" s="33"/>
      <c r="I19" s="33"/>
      <c r="J19" s="33"/>
      <c r="K19" s="33"/>
      <c r="L19" s="33"/>
      <c r="M19" s="33"/>
      <c r="N19" s="33"/>
      <c r="O19" s="33"/>
      <c r="P19" s="33"/>
      <c r="Q19" s="33"/>
      <c r="R19" s="33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  <c r="AF19" s="33"/>
      <c r="AG19" s="33"/>
      <c r="AH19" s="33"/>
      <c r="AI19" s="33"/>
      <c r="AJ19" s="33"/>
      <c r="AK19" s="40" t="s">
        <v>26</v>
      </c>
      <c r="AL19" s="33"/>
      <c r="AM19" s="33"/>
      <c r="AN19" s="35" t="s">
        <v>5</v>
      </c>
      <c r="AO19" s="33"/>
      <c r="AP19" s="33"/>
      <c r="AQ19" s="31"/>
      <c r="BE19" s="39"/>
      <c r="BS19" s="24" t="s">
        <v>34</v>
      </c>
    </row>
    <row r="20" ht="18.48" customHeight="1">
      <c r="B20" s="28"/>
      <c r="C20" s="33"/>
      <c r="D20" s="33"/>
      <c r="E20" s="35" t="s">
        <v>36</v>
      </c>
      <c r="F20" s="33"/>
      <c r="G20" s="33"/>
      <c r="H20" s="33"/>
      <c r="I20" s="33"/>
      <c r="J20" s="33"/>
      <c r="K20" s="33"/>
      <c r="L20" s="33"/>
      <c r="M20" s="33"/>
      <c r="N20" s="33"/>
      <c r="O20" s="33"/>
      <c r="P20" s="33"/>
      <c r="Q20" s="33"/>
      <c r="R20" s="33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  <c r="AF20" s="33"/>
      <c r="AG20" s="33"/>
      <c r="AH20" s="33"/>
      <c r="AI20" s="33"/>
      <c r="AJ20" s="33"/>
      <c r="AK20" s="40" t="s">
        <v>28</v>
      </c>
      <c r="AL20" s="33"/>
      <c r="AM20" s="33"/>
      <c r="AN20" s="35" t="s">
        <v>5</v>
      </c>
      <c r="AO20" s="33"/>
      <c r="AP20" s="33"/>
      <c r="AQ20" s="31"/>
      <c r="BE20" s="39"/>
    </row>
    <row r="21" ht="6.96" customHeight="1">
      <c r="B21" s="28"/>
      <c r="C21" s="33"/>
      <c r="D21" s="33"/>
      <c r="E21" s="33"/>
      <c r="F21" s="33"/>
      <c r="G21" s="33"/>
      <c r="H21" s="33"/>
      <c r="I21" s="33"/>
      <c r="J21" s="33"/>
      <c r="K21" s="33"/>
      <c r="L21" s="33"/>
      <c r="M21" s="33"/>
      <c r="N21" s="33"/>
      <c r="O21" s="33"/>
      <c r="P21" s="33"/>
      <c r="Q21" s="33"/>
      <c r="R21" s="33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  <c r="AF21" s="33"/>
      <c r="AG21" s="33"/>
      <c r="AH21" s="33"/>
      <c r="AI21" s="33"/>
      <c r="AJ21" s="33"/>
      <c r="AK21" s="33"/>
      <c r="AL21" s="33"/>
      <c r="AM21" s="33"/>
      <c r="AN21" s="33"/>
      <c r="AO21" s="33"/>
      <c r="AP21" s="33"/>
      <c r="AQ21" s="31"/>
      <c r="BE21" s="39"/>
    </row>
    <row r="22">
      <c r="B22" s="28"/>
      <c r="C22" s="33"/>
      <c r="D22" s="40" t="s">
        <v>37</v>
      </c>
      <c r="E22" s="33"/>
      <c r="F22" s="33"/>
      <c r="G22" s="33"/>
      <c r="H22" s="33"/>
      <c r="I22" s="33"/>
      <c r="J22" s="33"/>
      <c r="K22" s="33"/>
      <c r="L22" s="33"/>
      <c r="M22" s="33"/>
      <c r="N22" s="33"/>
      <c r="O22" s="33"/>
      <c r="P22" s="33"/>
      <c r="Q22" s="33"/>
      <c r="R22" s="33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  <c r="AF22" s="33"/>
      <c r="AG22" s="33"/>
      <c r="AH22" s="33"/>
      <c r="AI22" s="33"/>
      <c r="AJ22" s="33"/>
      <c r="AK22" s="33"/>
      <c r="AL22" s="33"/>
      <c r="AM22" s="33"/>
      <c r="AN22" s="33"/>
      <c r="AO22" s="33"/>
      <c r="AP22" s="33"/>
      <c r="AQ22" s="31"/>
      <c r="BE22" s="39"/>
    </row>
    <row r="23" ht="16.5" customHeight="1">
      <c r="B23" s="28"/>
      <c r="C23" s="33"/>
      <c r="D23" s="33"/>
      <c r="E23" s="44" t="s">
        <v>5</v>
      </c>
      <c r="F23" s="44"/>
      <c r="G23" s="44"/>
      <c r="H23" s="44"/>
      <c r="I23" s="44"/>
      <c r="J23" s="44"/>
      <c r="K23" s="44"/>
      <c r="L23" s="44"/>
      <c r="M23" s="44"/>
      <c r="N23" s="44"/>
      <c r="O23" s="44"/>
      <c r="P23" s="44"/>
      <c r="Q23" s="44"/>
      <c r="R23" s="44"/>
      <c r="S23" s="44"/>
      <c r="T23" s="44"/>
      <c r="U23" s="44"/>
      <c r="V23" s="44"/>
      <c r="W23" s="44"/>
      <c r="X23" s="44"/>
      <c r="Y23" s="44"/>
      <c r="Z23" s="44"/>
      <c r="AA23" s="44"/>
      <c r="AB23" s="44"/>
      <c r="AC23" s="44"/>
      <c r="AD23" s="44"/>
      <c r="AE23" s="44"/>
      <c r="AF23" s="44"/>
      <c r="AG23" s="44"/>
      <c r="AH23" s="44"/>
      <c r="AI23" s="44"/>
      <c r="AJ23" s="44"/>
      <c r="AK23" s="44"/>
      <c r="AL23" s="44"/>
      <c r="AM23" s="44"/>
      <c r="AN23" s="44"/>
      <c r="AO23" s="33"/>
      <c r="AP23" s="33"/>
      <c r="AQ23" s="31"/>
      <c r="BE23" s="39"/>
    </row>
    <row r="24" ht="6.96" customHeight="1">
      <c r="B24" s="28"/>
      <c r="C24" s="33"/>
      <c r="D24" s="33"/>
      <c r="E24" s="33"/>
      <c r="F24" s="33"/>
      <c r="G24" s="33"/>
      <c r="H24" s="33"/>
      <c r="I24" s="33"/>
      <c r="J24" s="33"/>
      <c r="K24" s="33"/>
      <c r="L24" s="33"/>
      <c r="M24" s="33"/>
      <c r="N24" s="33"/>
      <c r="O24" s="33"/>
      <c r="P24" s="33"/>
      <c r="Q24" s="33"/>
      <c r="R24" s="3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  <c r="AF24" s="33"/>
      <c r="AG24" s="33"/>
      <c r="AH24" s="33"/>
      <c r="AI24" s="33"/>
      <c r="AJ24" s="33"/>
      <c r="AK24" s="33"/>
      <c r="AL24" s="33"/>
      <c r="AM24" s="33"/>
      <c r="AN24" s="33"/>
      <c r="AO24" s="33"/>
      <c r="AP24" s="33"/>
      <c r="AQ24" s="31"/>
      <c r="BE24" s="39"/>
    </row>
    <row r="25" ht="6.96" customHeight="1">
      <c r="B25" s="28"/>
      <c r="C25" s="33"/>
      <c r="D25" s="45"/>
      <c r="E25" s="45"/>
      <c r="F25" s="45"/>
      <c r="G25" s="45"/>
      <c r="H25" s="45"/>
      <c r="I25" s="45"/>
      <c r="J25" s="45"/>
      <c r="K25" s="45"/>
      <c r="L25" s="45"/>
      <c r="M25" s="45"/>
      <c r="N25" s="45"/>
      <c r="O25" s="45"/>
      <c r="P25" s="45"/>
      <c r="Q25" s="45"/>
      <c r="R25" s="45"/>
      <c r="S25" s="45"/>
      <c r="T25" s="45"/>
      <c r="U25" s="45"/>
      <c r="V25" s="45"/>
      <c r="W25" s="45"/>
      <c r="X25" s="45"/>
      <c r="Y25" s="45"/>
      <c r="Z25" s="45"/>
      <c r="AA25" s="45"/>
      <c r="AB25" s="45"/>
      <c r="AC25" s="45"/>
      <c r="AD25" s="45"/>
      <c r="AE25" s="45"/>
      <c r="AF25" s="45"/>
      <c r="AG25" s="45"/>
      <c r="AH25" s="45"/>
      <c r="AI25" s="45"/>
      <c r="AJ25" s="45"/>
      <c r="AK25" s="45"/>
      <c r="AL25" s="45"/>
      <c r="AM25" s="45"/>
      <c r="AN25" s="45"/>
      <c r="AO25" s="45"/>
      <c r="AP25" s="33"/>
      <c r="AQ25" s="31"/>
      <c r="BE25" s="39"/>
    </row>
    <row r="26" ht="14.4" customHeight="1">
      <c r="B26" s="28"/>
      <c r="C26" s="33"/>
      <c r="D26" s="46" t="s">
        <v>38</v>
      </c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  <c r="AF26" s="33"/>
      <c r="AG26" s="33"/>
      <c r="AH26" s="33"/>
      <c r="AI26" s="33"/>
      <c r="AJ26" s="33"/>
      <c r="AK26" s="47">
        <f>ROUND(AG87,2)</f>
        <v>0</v>
      </c>
      <c r="AL26" s="33"/>
      <c r="AM26" s="33"/>
      <c r="AN26" s="33"/>
      <c r="AO26" s="33"/>
      <c r="AP26" s="33"/>
      <c r="AQ26" s="31"/>
      <c r="BE26" s="39"/>
    </row>
    <row r="27" ht="14.4" customHeight="1">
      <c r="B27" s="28"/>
      <c r="C27" s="33"/>
      <c r="D27" s="46" t="s">
        <v>39</v>
      </c>
      <c r="E27" s="33"/>
      <c r="F27" s="33"/>
      <c r="G27" s="33"/>
      <c r="H27" s="33"/>
      <c r="I27" s="33"/>
      <c r="J27" s="33"/>
      <c r="K27" s="33"/>
      <c r="L27" s="33"/>
      <c r="M27" s="33"/>
      <c r="N27" s="33"/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  <c r="AF27" s="33"/>
      <c r="AG27" s="33"/>
      <c r="AH27" s="33"/>
      <c r="AI27" s="33"/>
      <c r="AJ27" s="33"/>
      <c r="AK27" s="47">
        <f>ROUND(AG97,2)</f>
        <v>0</v>
      </c>
      <c r="AL27" s="47"/>
      <c r="AM27" s="47"/>
      <c r="AN27" s="47"/>
      <c r="AO27" s="47"/>
      <c r="AP27" s="33"/>
      <c r="AQ27" s="31"/>
      <c r="BE27" s="39"/>
    </row>
    <row r="28" s="1" customFormat="1" ht="6.96" customHeight="1">
      <c r="B28" s="48"/>
      <c r="C28" s="49"/>
      <c r="D28" s="49"/>
      <c r="E28" s="49"/>
      <c r="F28" s="49"/>
      <c r="G28" s="49"/>
      <c r="H28" s="49"/>
      <c r="I28" s="49"/>
      <c r="J28" s="49"/>
      <c r="K28" s="49"/>
      <c r="L28" s="49"/>
      <c r="M28" s="49"/>
      <c r="N28" s="49"/>
      <c r="O28" s="49"/>
      <c r="P28" s="49"/>
      <c r="Q28" s="49"/>
      <c r="R28" s="49"/>
      <c r="S28" s="49"/>
      <c r="T28" s="49"/>
      <c r="U28" s="49"/>
      <c r="V28" s="49"/>
      <c r="W28" s="49"/>
      <c r="X28" s="49"/>
      <c r="Y28" s="49"/>
      <c r="Z28" s="49"/>
      <c r="AA28" s="49"/>
      <c r="AB28" s="49"/>
      <c r="AC28" s="49"/>
      <c r="AD28" s="49"/>
      <c r="AE28" s="49"/>
      <c r="AF28" s="49"/>
      <c r="AG28" s="49"/>
      <c r="AH28" s="49"/>
      <c r="AI28" s="49"/>
      <c r="AJ28" s="49"/>
      <c r="AK28" s="49"/>
      <c r="AL28" s="49"/>
      <c r="AM28" s="49"/>
      <c r="AN28" s="49"/>
      <c r="AO28" s="49"/>
      <c r="AP28" s="49"/>
      <c r="AQ28" s="50"/>
      <c r="BE28" s="39"/>
    </row>
    <row r="29" s="1" customFormat="1" ht="25.92" customHeight="1">
      <c r="B29" s="48"/>
      <c r="C29" s="49"/>
      <c r="D29" s="51" t="s">
        <v>40</v>
      </c>
      <c r="E29" s="52"/>
      <c r="F29" s="52"/>
      <c r="G29" s="52"/>
      <c r="H29" s="52"/>
      <c r="I29" s="52"/>
      <c r="J29" s="52"/>
      <c r="K29" s="52"/>
      <c r="L29" s="52"/>
      <c r="M29" s="52"/>
      <c r="N29" s="52"/>
      <c r="O29" s="52"/>
      <c r="P29" s="52"/>
      <c r="Q29" s="52"/>
      <c r="R29" s="52"/>
      <c r="S29" s="52"/>
      <c r="T29" s="52"/>
      <c r="U29" s="52"/>
      <c r="V29" s="52"/>
      <c r="W29" s="52"/>
      <c r="X29" s="52"/>
      <c r="Y29" s="52"/>
      <c r="Z29" s="52"/>
      <c r="AA29" s="52"/>
      <c r="AB29" s="52"/>
      <c r="AC29" s="52"/>
      <c r="AD29" s="52"/>
      <c r="AE29" s="52"/>
      <c r="AF29" s="52"/>
      <c r="AG29" s="52"/>
      <c r="AH29" s="52"/>
      <c r="AI29" s="52"/>
      <c r="AJ29" s="52"/>
      <c r="AK29" s="53">
        <f>ROUND(AK26+AK27,2)</f>
        <v>0</v>
      </c>
      <c r="AL29" s="52"/>
      <c r="AM29" s="52"/>
      <c r="AN29" s="52"/>
      <c r="AO29" s="52"/>
      <c r="AP29" s="49"/>
      <c r="AQ29" s="50"/>
      <c r="BE29" s="39"/>
    </row>
    <row r="30" s="1" customFormat="1" ht="6.96" customHeight="1">
      <c r="B30" s="48"/>
      <c r="C30" s="49"/>
      <c r="D30" s="49"/>
      <c r="E30" s="49"/>
      <c r="F30" s="49"/>
      <c r="G30" s="49"/>
      <c r="H30" s="49"/>
      <c r="I30" s="49"/>
      <c r="J30" s="49"/>
      <c r="K30" s="49"/>
      <c r="L30" s="49"/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49"/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49"/>
      <c r="AL30" s="49"/>
      <c r="AM30" s="49"/>
      <c r="AN30" s="49"/>
      <c r="AO30" s="49"/>
      <c r="AP30" s="49"/>
      <c r="AQ30" s="50"/>
      <c r="BE30" s="39"/>
    </row>
    <row r="31" s="2" customFormat="1" ht="14.4" customHeight="1">
      <c r="B31" s="54"/>
      <c r="C31" s="55"/>
      <c r="D31" s="56" t="s">
        <v>41</v>
      </c>
      <c r="E31" s="55"/>
      <c r="F31" s="56" t="s">
        <v>42</v>
      </c>
      <c r="G31" s="55"/>
      <c r="H31" s="55"/>
      <c r="I31" s="55"/>
      <c r="J31" s="55"/>
      <c r="K31" s="55"/>
      <c r="L31" s="57">
        <v>0.20000000000000001</v>
      </c>
      <c r="M31" s="55"/>
      <c r="N31" s="55"/>
      <c r="O31" s="55"/>
      <c r="P31" s="55"/>
      <c r="Q31" s="55"/>
      <c r="R31" s="55"/>
      <c r="S31" s="55"/>
      <c r="T31" s="58" t="s">
        <v>43</v>
      </c>
      <c r="U31" s="55"/>
      <c r="V31" s="55"/>
      <c r="W31" s="59">
        <f>ROUND(AZ87+SUM(CD98:CD102),2)</f>
        <v>0</v>
      </c>
      <c r="X31" s="55"/>
      <c r="Y31" s="55"/>
      <c r="Z31" s="55"/>
      <c r="AA31" s="55"/>
      <c r="AB31" s="55"/>
      <c r="AC31" s="55"/>
      <c r="AD31" s="55"/>
      <c r="AE31" s="55"/>
      <c r="AF31" s="55"/>
      <c r="AG31" s="55"/>
      <c r="AH31" s="55"/>
      <c r="AI31" s="55"/>
      <c r="AJ31" s="55"/>
      <c r="AK31" s="59">
        <f>ROUND(AV87+SUM(BY98:BY102),2)</f>
        <v>0</v>
      </c>
      <c r="AL31" s="55"/>
      <c r="AM31" s="55"/>
      <c r="AN31" s="55"/>
      <c r="AO31" s="55"/>
      <c r="AP31" s="55"/>
      <c r="AQ31" s="60"/>
      <c r="BE31" s="39"/>
    </row>
    <row r="32" s="2" customFormat="1" ht="14.4" customHeight="1">
      <c r="B32" s="54"/>
      <c r="C32" s="55"/>
      <c r="D32" s="55"/>
      <c r="E32" s="55"/>
      <c r="F32" s="56" t="s">
        <v>44</v>
      </c>
      <c r="G32" s="55"/>
      <c r="H32" s="55"/>
      <c r="I32" s="55"/>
      <c r="J32" s="55"/>
      <c r="K32" s="55"/>
      <c r="L32" s="57">
        <v>0.20000000000000001</v>
      </c>
      <c r="M32" s="55"/>
      <c r="N32" s="55"/>
      <c r="O32" s="55"/>
      <c r="P32" s="55"/>
      <c r="Q32" s="55"/>
      <c r="R32" s="55"/>
      <c r="S32" s="55"/>
      <c r="T32" s="58" t="s">
        <v>43</v>
      </c>
      <c r="U32" s="55"/>
      <c r="V32" s="55"/>
      <c r="W32" s="59">
        <f>ROUND(BA87+SUM(CE98:CE102),2)</f>
        <v>0</v>
      </c>
      <c r="X32" s="55"/>
      <c r="Y32" s="55"/>
      <c r="Z32" s="55"/>
      <c r="AA32" s="55"/>
      <c r="AB32" s="55"/>
      <c r="AC32" s="55"/>
      <c r="AD32" s="55"/>
      <c r="AE32" s="55"/>
      <c r="AF32" s="55"/>
      <c r="AG32" s="55"/>
      <c r="AH32" s="55"/>
      <c r="AI32" s="55"/>
      <c r="AJ32" s="55"/>
      <c r="AK32" s="59">
        <f>ROUND(AW87+SUM(BZ98:BZ102),2)</f>
        <v>0</v>
      </c>
      <c r="AL32" s="55"/>
      <c r="AM32" s="55"/>
      <c r="AN32" s="55"/>
      <c r="AO32" s="55"/>
      <c r="AP32" s="55"/>
      <c r="AQ32" s="60"/>
      <c r="BE32" s="39"/>
    </row>
    <row r="33" hidden="1" s="2" customFormat="1" ht="14.4" customHeight="1">
      <c r="B33" s="54"/>
      <c r="C33" s="55"/>
      <c r="D33" s="55"/>
      <c r="E33" s="55"/>
      <c r="F33" s="56" t="s">
        <v>45</v>
      </c>
      <c r="G33" s="55"/>
      <c r="H33" s="55"/>
      <c r="I33" s="55"/>
      <c r="J33" s="55"/>
      <c r="K33" s="55"/>
      <c r="L33" s="57">
        <v>0.20000000000000001</v>
      </c>
      <c r="M33" s="55"/>
      <c r="N33" s="55"/>
      <c r="O33" s="55"/>
      <c r="P33" s="55"/>
      <c r="Q33" s="55"/>
      <c r="R33" s="55"/>
      <c r="S33" s="55"/>
      <c r="T33" s="58" t="s">
        <v>43</v>
      </c>
      <c r="U33" s="55"/>
      <c r="V33" s="55"/>
      <c r="W33" s="59">
        <f>ROUND(BB87+SUM(CF98:CF102),2)</f>
        <v>0</v>
      </c>
      <c r="X33" s="55"/>
      <c r="Y33" s="55"/>
      <c r="Z33" s="55"/>
      <c r="AA33" s="55"/>
      <c r="AB33" s="55"/>
      <c r="AC33" s="55"/>
      <c r="AD33" s="55"/>
      <c r="AE33" s="55"/>
      <c r="AF33" s="55"/>
      <c r="AG33" s="55"/>
      <c r="AH33" s="55"/>
      <c r="AI33" s="55"/>
      <c r="AJ33" s="55"/>
      <c r="AK33" s="59">
        <v>0</v>
      </c>
      <c r="AL33" s="55"/>
      <c r="AM33" s="55"/>
      <c r="AN33" s="55"/>
      <c r="AO33" s="55"/>
      <c r="AP33" s="55"/>
      <c r="AQ33" s="60"/>
      <c r="BE33" s="39"/>
    </row>
    <row r="34" hidden="1" s="2" customFormat="1" ht="14.4" customHeight="1">
      <c r="B34" s="54"/>
      <c r="C34" s="55"/>
      <c r="D34" s="55"/>
      <c r="E34" s="55"/>
      <c r="F34" s="56" t="s">
        <v>46</v>
      </c>
      <c r="G34" s="55"/>
      <c r="H34" s="55"/>
      <c r="I34" s="55"/>
      <c r="J34" s="55"/>
      <c r="K34" s="55"/>
      <c r="L34" s="57">
        <v>0.20000000000000001</v>
      </c>
      <c r="M34" s="55"/>
      <c r="N34" s="55"/>
      <c r="O34" s="55"/>
      <c r="P34" s="55"/>
      <c r="Q34" s="55"/>
      <c r="R34" s="55"/>
      <c r="S34" s="55"/>
      <c r="T34" s="58" t="s">
        <v>43</v>
      </c>
      <c r="U34" s="55"/>
      <c r="V34" s="55"/>
      <c r="W34" s="59">
        <f>ROUND(BC87+SUM(CG98:CG102),2)</f>
        <v>0</v>
      </c>
      <c r="X34" s="55"/>
      <c r="Y34" s="55"/>
      <c r="Z34" s="55"/>
      <c r="AA34" s="55"/>
      <c r="AB34" s="55"/>
      <c r="AC34" s="55"/>
      <c r="AD34" s="55"/>
      <c r="AE34" s="55"/>
      <c r="AF34" s="55"/>
      <c r="AG34" s="55"/>
      <c r="AH34" s="55"/>
      <c r="AI34" s="55"/>
      <c r="AJ34" s="55"/>
      <c r="AK34" s="59">
        <v>0</v>
      </c>
      <c r="AL34" s="55"/>
      <c r="AM34" s="55"/>
      <c r="AN34" s="55"/>
      <c r="AO34" s="55"/>
      <c r="AP34" s="55"/>
      <c r="AQ34" s="60"/>
      <c r="BE34" s="39"/>
    </row>
    <row r="35" hidden="1" s="2" customFormat="1" ht="14.4" customHeight="1">
      <c r="B35" s="54"/>
      <c r="C35" s="55"/>
      <c r="D35" s="55"/>
      <c r="E35" s="55"/>
      <c r="F35" s="56" t="s">
        <v>47</v>
      </c>
      <c r="G35" s="55"/>
      <c r="H35" s="55"/>
      <c r="I35" s="55"/>
      <c r="J35" s="55"/>
      <c r="K35" s="55"/>
      <c r="L35" s="57">
        <v>0</v>
      </c>
      <c r="M35" s="55"/>
      <c r="N35" s="55"/>
      <c r="O35" s="55"/>
      <c r="P35" s="55"/>
      <c r="Q35" s="55"/>
      <c r="R35" s="55"/>
      <c r="S35" s="55"/>
      <c r="T35" s="58" t="s">
        <v>43</v>
      </c>
      <c r="U35" s="55"/>
      <c r="V35" s="55"/>
      <c r="W35" s="59">
        <f>ROUND(BD87+SUM(CH98:CH102),2)</f>
        <v>0</v>
      </c>
      <c r="X35" s="55"/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9">
        <v>0</v>
      </c>
      <c r="AL35" s="55"/>
      <c r="AM35" s="55"/>
      <c r="AN35" s="55"/>
      <c r="AO35" s="55"/>
      <c r="AP35" s="55"/>
      <c r="AQ35" s="60"/>
    </row>
    <row r="36" s="1" customFormat="1" ht="6.96" customHeight="1">
      <c r="B36" s="48"/>
      <c r="C36" s="49"/>
      <c r="D36" s="49"/>
      <c r="E36" s="49"/>
      <c r="F36" s="49"/>
      <c r="G36" s="49"/>
      <c r="H36" s="49"/>
      <c r="I36" s="49"/>
      <c r="J36" s="49"/>
      <c r="K36" s="49"/>
      <c r="L36" s="49"/>
      <c r="M36" s="49"/>
      <c r="N36" s="49"/>
      <c r="O36" s="49"/>
      <c r="P36" s="49"/>
      <c r="Q36" s="49"/>
      <c r="R36" s="49"/>
      <c r="S36" s="49"/>
      <c r="T36" s="49"/>
      <c r="U36" s="49"/>
      <c r="V36" s="49"/>
      <c r="W36" s="49"/>
      <c r="X36" s="49"/>
      <c r="Y36" s="49"/>
      <c r="Z36" s="49"/>
      <c r="AA36" s="49"/>
      <c r="AB36" s="49"/>
      <c r="AC36" s="49"/>
      <c r="AD36" s="49"/>
      <c r="AE36" s="49"/>
      <c r="AF36" s="49"/>
      <c r="AG36" s="49"/>
      <c r="AH36" s="49"/>
      <c r="AI36" s="49"/>
      <c r="AJ36" s="49"/>
      <c r="AK36" s="49"/>
      <c r="AL36" s="49"/>
      <c r="AM36" s="49"/>
      <c r="AN36" s="49"/>
      <c r="AO36" s="49"/>
      <c r="AP36" s="49"/>
      <c r="AQ36" s="50"/>
    </row>
    <row r="37" s="1" customFormat="1" ht="25.92" customHeight="1">
      <c r="B37" s="48"/>
      <c r="C37" s="61"/>
      <c r="D37" s="62" t="s">
        <v>48</v>
      </c>
      <c r="E37" s="63"/>
      <c r="F37" s="63"/>
      <c r="G37" s="63"/>
      <c r="H37" s="63"/>
      <c r="I37" s="63"/>
      <c r="J37" s="63"/>
      <c r="K37" s="63"/>
      <c r="L37" s="63"/>
      <c r="M37" s="63"/>
      <c r="N37" s="63"/>
      <c r="O37" s="63"/>
      <c r="P37" s="63"/>
      <c r="Q37" s="63"/>
      <c r="R37" s="63"/>
      <c r="S37" s="63"/>
      <c r="T37" s="64" t="s">
        <v>49</v>
      </c>
      <c r="U37" s="63"/>
      <c r="V37" s="63"/>
      <c r="W37" s="63"/>
      <c r="X37" s="65" t="s">
        <v>50</v>
      </c>
      <c r="Y37" s="63"/>
      <c r="Z37" s="63"/>
      <c r="AA37" s="63"/>
      <c r="AB37" s="63"/>
      <c r="AC37" s="63"/>
      <c r="AD37" s="63"/>
      <c r="AE37" s="63"/>
      <c r="AF37" s="63"/>
      <c r="AG37" s="63"/>
      <c r="AH37" s="63"/>
      <c r="AI37" s="63"/>
      <c r="AJ37" s="63"/>
      <c r="AK37" s="66">
        <f>SUM(AK29:AK35)</f>
        <v>0</v>
      </c>
      <c r="AL37" s="63"/>
      <c r="AM37" s="63"/>
      <c r="AN37" s="63"/>
      <c r="AO37" s="67"/>
      <c r="AP37" s="61"/>
      <c r="AQ37" s="50"/>
    </row>
    <row r="38" s="1" customFormat="1" ht="14.4" customHeight="1">
      <c r="B38" s="48"/>
      <c r="C38" s="49"/>
      <c r="D38" s="49"/>
      <c r="E38" s="49"/>
      <c r="F38" s="49"/>
      <c r="G38" s="49"/>
      <c r="H38" s="49"/>
      <c r="I38" s="49"/>
      <c r="J38" s="49"/>
      <c r="K38" s="49"/>
      <c r="L38" s="49"/>
      <c r="M38" s="49"/>
      <c r="N38" s="49"/>
      <c r="O38" s="49"/>
      <c r="P38" s="49"/>
      <c r="Q38" s="49"/>
      <c r="R38" s="49"/>
      <c r="S38" s="49"/>
      <c r="T38" s="49"/>
      <c r="U38" s="49"/>
      <c r="V38" s="49"/>
      <c r="W38" s="49"/>
      <c r="X38" s="49"/>
      <c r="Y38" s="49"/>
      <c r="Z38" s="49"/>
      <c r="AA38" s="49"/>
      <c r="AB38" s="49"/>
      <c r="AC38" s="49"/>
      <c r="AD38" s="49"/>
      <c r="AE38" s="49"/>
      <c r="AF38" s="49"/>
      <c r="AG38" s="49"/>
      <c r="AH38" s="49"/>
      <c r="AI38" s="49"/>
      <c r="AJ38" s="49"/>
      <c r="AK38" s="49"/>
      <c r="AL38" s="49"/>
      <c r="AM38" s="49"/>
      <c r="AN38" s="49"/>
      <c r="AO38" s="49"/>
      <c r="AP38" s="49"/>
      <c r="AQ38" s="50"/>
    </row>
    <row r="39">
      <c r="B39" s="28"/>
      <c r="C39" s="33"/>
      <c r="D39" s="33"/>
      <c r="E39" s="33"/>
      <c r="F39" s="33"/>
      <c r="G39" s="33"/>
      <c r="H39" s="33"/>
      <c r="I39" s="33"/>
      <c r="J39" s="33"/>
      <c r="K39" s="33"/>
      <c r="L39" s="33"/>
      <c r="M39" s="33"/>
      <c r="N39" s="33"/>
      <c r="O39" s="33"/>
      <c r="P39" s="33"/>
      <c r="Q39" s="33"/>
      <c r="R39" s="3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  <c r="AF39" s="33"/>
      <c r="AG39" s="33"/>
      <c r="AH39" s="33"/>
      <c r="AI39" s="33"/>
      <c r="AJ39" s="33"/>
      <c r="AK39" s="33"/>
      <c r="AL39" s="33"/>
      <c r="AM39" s="33"/>
      <c r="AN39" s="33"/>
      <c r="AO39" s="33"/>
      <c r="AP39" s="33"/>
      <c r="AQ39" s="31"/>
    </row>
    <row r="40">
      <c r="B40" s="28"/>
      <c r="C40" s="33"/>
      <c r="D40" s="33"/>
      <c r="E40" s="33"/>
      <c r="F40" s="33"/>
      <c r="G40" s="33"/>
      <c r="H40" s="33"/>
      <c r="I40" s="33"/>
      <c r="J40" s="33"/>
      <c r="K40" s="33"/>
      <c r="L40" s="33"/>
      <c r="M40" s="33"/>
      <c r="N40" s="33"/>
      <c r="O40" s="33"/>
      <c r="P40" s="33"/>
      <c r="Q40" s="33"/>
      <c r="R40" s="3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  <c r="AF40" s="33"/>
      <c r="AG40" s="33"/>
      <c r="AH40" s="33"/>
      <c r="AI40" s="33"/>
      <c r="AJ40" s="33"/>
      <c r="AK40" s="33"/>
      <c r="AL40" s="33"/>
      <c r="AM40" s="33"/>
      <c r="AN40" s="33"/>
      <c r="AO40" s="33"/>
      <c r="AP40" s="33"/>
      <c r="AQ40" s="31"/>
    </row>
    <row r="41">
      <c r="B41" s="28"/>
      <c r="C41" s="33"/>
      <c r="D41" s="33"/>
      <c r="E41" s="33"/>
      <c r="F41" s="33"/>
      <c r="G41" s="33"/>
      <c r="H41" s="33"/>
      <c r="I41" s="33"/>
      <c r="J41" s="33"/>
      <c r="K41" s="33"/>
      <c r="L41" s="33"/>
      <c r="M41" s="33"/>
      <c r="N41" s="33"/>
      <c r="O41" s="33"/>
      <c r="P41" s="33"/>
      <c r="Q41" s="33"/>
      <c r="R41" s="33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  <c r="AF41" s="33"/>
      <c r="AG41" s="33"/>
      <c r="AH41" s="33"/>
      <c r="AI41" s="33"/>
      <c r="AJ41" s="33"/>
      <c r="AK41" s="33"/>
      <c r="AL41" s="33"/>
      <c r="AM41" s="33"/>
      <c r="AN41" s="33"/>
      <c r="AO41" s="33"/>
      <c r="AP41" s="33"/>
      <c r="AQ41" s="31"/>
    </row>
    <row r="42">
      <c r="B42" s="28"/>
      <c r="C42" s="33"/>
      <c r="D42" s="33"/>
      <c r="E42" s="33"/>
      <c r="F42" s="33"/>
      <c r="G42" s="33"/>
      <c r="H42" s="33"/>
      <c r="I42" s="33"/>
      <c r="J42" s="33"/>
      <c r="K42" s="33"/>
      <c r="L42" s="33"/>
      <c r="M42" s="33"/>
      <c r="N42" s="33"/>
      <c r="O42" s="33"/>
      <c r="P42" s="33"/>
      <c r="Q42" s="33"/>
      <c r="R42" s="33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  <c r="AF42" s="33"/>
      <c r="AG42" s="33"/>
      <c r="AH42" s="33"/>
      <c r="AI42" s="33"/>
      <c r="AJ42" s="33"/>
      <c r="AK42" s="33"/>
      <c r="AL42" s="33"/>
      <c r="AM42" s="33"/>
      <c r="AN42" s="33"/>
      <c r="AO42" s="33"/>
      <c r="AP42" s="33"/>
      <c r="AQ42" s="31"/>
    </row>
    <row r="43">
      <c r="B43" s="28"/>
      <c r="C43" s="33"/>
      <c r="D43" s="33"/>
      <c r="E43" s="33"/>
      <c r="F43" s="33"/>
      <c r="G43" s="33"/>
      <c r="H43" s="33"/>
      <c r="I43" s="33"/>
      <c r="J43" s="33"/>
      <c r="K43" s="33"/>
      <c r="L43" s="33"/>
      <c r="M43" s="33"/>
      <c r="N43" s="33"/>
      <c r="O43" s="33"/>
      <c r="P43" s="33"/>
      <c r="Q43" s="33"/>
      <c r="R43" s="33"/>
      <c r="S43" s="33"/>
      <c r="T43" s="33"/>
      <c r="U43" s="33"/>
      <c r="V43" s="33"/>
      <c r="W43" s="33"/>
      <c r="X43" s="33"/>
      <c r="Y43" s="33"/>
      <c r="Z43" s="33"/>
      <c r="AA43" s="33"/>
      <c r="AB43" s="33"/>
      <c r="AC43" s="33"/>
      <c r="AD43" s="33"/>
      <c r="AE43" s="33"/>
      <c r="AF43" s="33"/>
      <c r="AG43" s="33"/>
      <c r="AH43" s="33"/>
      <c r="AI43" s="33"/>
      <c r="AJ43" s="33"/>
      <c r="AK43" s="33"/>
      <c r="AL43" s="33"/>
      <c r="AM43" s="33"/>
      <c r="AN43" s="33"/>
      <c r="AO43" s="33"/>
      <c r="AP43" s="33"/>
      <c r="AQ43" s="31"/>
    </row>
    <row r="44">
      <c r="B44" s="28"/>
      <c r="C44" s="33"/>
      <c r="D44" s="33"/>
      <c r="E44" s="33"/>
      <c r="F44" s="33"/>
      <c r="G44" s="33"/>
      <c r="H44" s="33"/>
      <c r="I44" s="33"/>
      <c r="J44" s="33"/>
      <c r="K44" s="33"/>
      <c r="L44" s="33"/>
      <c r="M44" s="33"/>
      <c r="N44" s="33"/>
      <c r="O44" s="33"/>
      <c r="P44" s="33"/>
      <c r="Q44" s="33"/>
      <c r="R44" s="33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  <c r="AF44" s="33"/>
      <c r="AG44" s="33"/>
      <c r="AH44" s="33"/>
      <c r="AI44" s="33"/>
      <c r="AJ44" s="33"/>
      <c r="AK44" s="33"/>
      <c r="AL44" s="33"/>
      <c r="AM44" s="33"/>
      <c r="AN44" s="33"/>
      <c r="AO44" s="33"/>
      <c r="AP44" s="33"/>
      <c r="AQ44" s="31"/>
    </row>
    <row r="45">
      <c r="B45" s="28"/>
      <c r="C45" s="33"/>
      <c r="D45" s="33"/>
      <c r="E45" s="33"/>
      <c r="F45" s="33"/>
      <c r="G45" s="33"/>
      <c r="H45" s="33"/>
      <c r="I45" s="33"/>
      <c r="J45" s="33"/>
      <c r="K45" s="33"/>
      <c r="L45" s="33"/>
      <c r="M45" s="33"/>
      <c r="N45" s="33"/>
      <c r="O45" s="33"/>
      <c r="P45" s="33"/>
      <c r="Q45" s="33"/>
      <c r="R45" s="33"/>
      <c r="S45" s="33"/>
      <c r="T45" s="33"/>
      <c r="U45" s="33"/>
      <c r="V45" s="33"/>
      <c r="W45" s="33"/>
      <c r="X45" s="33"/>
      <c r="Y45" s="33"/>
      <c r="Z45" s="33"/>
      <c r="AA45" s="33"/>
      <c r="AB45" s="33"/>
      <c r="AC45" s="33"/>
      <c r="AD45" s="33"/>
      <c r="AE45" s="33"/>
      <c r="AF45" s="33"/>
      <c r="AG45" s="33"/>
      <c r="AH45" s="33"/>
      <c r="AI45" s="33"/>
      <c r="AJ45" s="33"/>
      <c r="AK45" s="33"/>
      <c r="AL45" s="33"/>
      <c r="AM45" s="33"/>
      <c r="AN45" s="33"/>
      <c r="AO45" s="33"/>
      <c r="AP45" s="33"/>
      <c r="AQ45" s="31"/>
    </row>
    <row r="46">
      <c r="B46" s="28"/>
      <c r="C46" s="33"/>
      <c r="D46" s="33"/>
      <c r="E46" s="33"/>
      <c r="F46" s="33"/>
      <c r="G46" s="33"/>
      <c r="H46" s="33"/>
      <c r="I46" s="33"/>
      <c r="J46" s="33"/>
      <c r="K46" s="33"/>
      <c r="L46" s="33"/>
      <c r="M46" s="33"/>
      <c r="N46" s="33"/>
      <c r="O46" s="33"/>
      <c r="P46" s="33"/>
      <c r="Q46" s="33"/>
      <c r="R46" s="33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  <c r="AF46" s="33"/>
      <c r="AG46" s="33"/>
      <c r="AH46" s="33"/>
      <c r="AI46" s="33"/>
      <c r="AJ46" s="33"/>
      <c r="AK46" s="33"/>
      <c r="AL46" s="33"/>
      <c r="AM46" s="33"/>
      <c r="AN46" s="33"/>
      <c r="AO46" s="33"/>
      <c r="AP46" s="33"/>
      <c r="AQ46" s="31"/>
    </row>
    <row r="47">
      <c r="B47" s="28"/>
      <c r="C47" s="33"/>
      <c r="D47" s="33"/>
      <c r="E47" s="33"/>
      <c r="F47" s="33"/>
      <c r="G47" s="33"/>
      <c r="H47" s="33"/>
      <c r="I47" s="33"/>
      <c r="J47" s="33"/>
      <c r="K47" s="33"/>
      <c r="L47" s="33"/>
      <c r="M47" s="33"/>
      <c r="N47" s="33"/>
      <c r="O47" s="33"/>
      <c r="P47" s="33"/>
      <c r="Q47" s="33"/>
      <c r="R47" s="33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  <c r="AF47" s="33"/>
      <c r="AG47" s="33"/>
      <c r="AH47" s="33"/>
      <c r="AI47" s="33"/>
      <c r="AJ47" s="33"/>
      <c r="AK47" s="33"/>
      <c r="AL47" s="33"/>
      <c r="AM47" s="33"/>
      <c r="AN47" s="33"/>
      <c r="AO47" s="33"/>
      <c r="AP47" s="33"/>
      <c r="AQ47" s="31"/>
    </row>
    <row r="48">
      <c r="B48" s="28"/>
      <c r="C48" s="33"/>
      <c r="D48" s="33"/>
      <c r="E48" s="33"/>
      <c r="F48" s="33"/>
      <c r="G48" s="33"/>
      <c r="H48" s="33"/>
      <c r="I48" s="33"/>
      <c r="J48" s="33"/>
      <c r="K48" s="33"/>
      <c r="L48" s="33"/>
      <c r="M48" s="33"/>
      <c r="N48" s="33"/>
      <c r="O48" s="33"/>
      <c r="P48" s="33"/>
      <c r="Q48" s="33"/>
      <c r="R48" s="33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  <c r="AF48" s="33"/>
      <c r="AG48" s="33"/>
      <c r="AH48" s="33"/>
      <c r="AI48" s="33"/>
      <c r="AJ48" s="33"/>
      <c r="AK48" s="33"/>
      <c r="AL48" s="33"/>
      <c r="AM48" s="33"/>
      <c r="AN48" s="33"/>
      <c r="AO48" s="33"/>
      <c r="AP48" s="33"/>
      <c r="AQ48" s="31"/>
    </row>
    <row r="49" s="1" customFormat="1">
      <c r="B49" s="48"/>
      <c r="C49" s="49"/>
      <c r="D49" s="68" t="s">
        <v>51</v>
      </c>
      <c r="E49" s="69"/>
      <c r="F49" s="69"/>
      <c r="G49" s="69"/>
      <c r="H49" s="69"/>
      <c r="I49" s="69"/>
      <c r="J49" s="69"/>
      <c r="K49" s="69"/>
      <c r="L49" s="69"/>
      <c r="M49" s="69"/>
      <c r="N49" s="69"/>
      <c r="O49" s="69"/>
      <c r="P49" s="69"/>
      <c r="Q49" s="69"/>
      <c r="R49" s="69"/>
      <c r="S49" s="69"/>
      <c r="T49" s="69"/>
      <c r="U49" s="69"/>
      <c r="V49" s="69"/>
      <c r="W49" s="69"/>
      <c r="X49" s="69"/>
      <c r="Y49" s="69"/>
      <c r="Z49" s="70"/>
      <c r="AA49" s="49"/>
      <c r="AB49" s="49"/>
      <c r="AC49" s="68" t="s">
        <v>52</v>
      </c>
      <c r="AD49" s="69"/>
      <c r="AE49" s="69"/>
      <c r="AF49" s="69"/>
      <c r="AG49" s="69"/>
      <c r="AH49" s="69"/>
      <c r="AI49" s="69"/>
      <c r="AJ49" s="69"/>
      <c r="AK49" s="69"/>
      <c r="AL49" s="69"/>
      <c r="AM49" s="69"/>
      <c r="AN49" s="69"/>
      <c r="AO49" s="70"/>
      <c r="AP49" s="49"/>
      <c r="AQ49" s="50"/>
    </row>
    <row r="50">
      <c r="B50" s="28"/>
      <c r="C50" s="33"/>
      <c r="D50" s="71"/>
      <c r="E50" s="33"/>
      <c r="F50" s="33"/>
      <c r="G50" s="33"/>
      <c r="H50" s="33"/>
      <c r="I50" s="33"/>
      <c r="J50" s="33"/>
      <c r="K50" s="33"/>
      <c r="L50" s="33"/>
      <c r="M50" s="33"/>
      <c r="N50" s="33"/>
      <c r="O50" s="33"/>
      <c r="P50" s="33"/>
      <c r="Q50" s="33"/>
      <c r="R50" s="33"/>
      <c r="S50" s="33"/>
      <c r="T50" s="33"/>
      <c r="U50" s="33"/>
      <c r="V50" s="33"/>
      <c r="W50" s="33"/>
      <c r="X50" s="33"/>
      <c r="Y50" s="33"/>
      <c r="Z50" s="72"/>
      <c r="AA50" s="33"/>
      <c r="AB50" s="33"/>
      <c r="AC50" s="71"/>
      <c r="AD50" s="33"/>
      <c r="AE50" s="33"/>
      <c r="AF50" s="33"/>
      <c r="AG50" s="33"/>
      <c r="AH50" s="33"/>
      <c r="AI50" s="33"/>
      <c r="AJ50" s="33"/>
      <c r="AK50" s="33"/>
      <c r="AL50" s="33"/>
      <c r="AM50" s="33"/>
      <c r="AN50" s="33"/>
      <c r="AO50" s="72"/>
      <c r="AP50" s="33"/>
      <c r="AQ50" s="31"/>
    </row>
    <row r="51">
      <c r="B51" s="28"/>
      <c r="C51" s="33"/>
      <c r="D51" s="71"/>
      <c r="E51" s="33"/>
      <c r="F51" s="33"/>
      <c r="G51" s="33"/>
      <c r="H51" s="33"/>
      <c r="I51" s="33"/>
      <c r="J51" s="33"/>
      <c r="K51" s="33"/>
      <c r="L51" s="33"/>
      <c r="M51" s="33"/>
      <c r="N51" s="33"/>
      <c r="O51" s="33"/>
      <c r="P51" s="33"/>
      <c r="Q51" s="33"/>
      <c r="R51" s="33"/>
      <c r="S51" s="33"/>
      <c r="T51" s="33"/>
      <c r="U51" s="33"/>
      <c r="V51" s="33"/>
      <c r="W51" s="33"/>
      <c r="X51" s="33"/>
      <c r="Y51" s="33"/>
      <c r="Z51" s="72"/>
      <c r="AA51" s="33"/>
      <c r="AB51" s="33"/>
      <c r="AC51" s="71"/>
      <c r="AD51" s="33"/>
      <c r="AE51" s="33"/>
      <c r="AF51" s="33"/>
      <c r="AG51" s="33"/>
      <c r="AH51" s="33"/>
      <c r="AI51" s="33"/>
      <c r="AJ51" s="33"/>
      <c r="AK51" s="33"/>
      <c r="AL51" s="33"/>
      <c r="AM51" s="33"/>
      <c r="AN51" s="33"/>
      <c r="AO51" s="72"/>
      <c r="AP51" s="33"/>
      <c r="AQ51" s="31"/>
    </row>
    <row r="52">
      <c r="B52" s="28"/>
      <c r="C52" s="33"/>
      <c r="D52" s="71"/>
      <c r="E52" s="33"/>
      <c r="F52" s="33"/>
      <c r="G52" s="33"/>
      <c r="H52" s="33"/>
      <c r="I52" s="33"/>
      <c r="J52" s="33"/>
      <c r="K52" s="33"/>
      <c r="L52" s="33"/>
      <c r="M52" s="33"/>
      <c r="N52" s="33"/>
      <c r="O52" s="33"/>
      <c r="P52" s="33"/>
      <c r="Q52" s="33"/>
      <c r="R52" s="33"/>
      <c r="S52" s="33"/>
      <c r="T52" s="33"/>
      <c r="U52" s="33"/>
      <c r="V52" s="33"/>
      <c r="W52" s="33"/>
      <c r="X52" s="33"/>
      <c r="Y52" s="33"/>
      <c r="Z52" s="72"/>
      <c r="AA52" s="33"/>
      <c r="AB52" s="33"/>
      <c r="AC52" s="71"/>
      <c r="AD52" s="33"/>
      <c r="AE52" s="33"/>
      <c r="AF52" s="33"/>
      <c r="AG52" s="33"/>
      <c r="AH52" s="33"/>
      <c r="AI52" s="33"/>
      <c r="AJ52" s="33"/>
      <c r="AK52" s="33"/>
      <c r="AL52" s="33"/>
      <c r="AM52" s="33"/>
      <c r="AN52" s="33"/>
      <c r="AO52" s="72"/>
      <c r="AP52" s="33"/>
      <c r="AQ52" s="31"/>
    </row>
    <row r="53">
      <c r="B53" s="28"/>
      <c r="C53" s="33"/>
      <c r="D53" s="71"/>
      <c r="E53" s="33"/>
      <c r="F53" s="33"/>
      <c r="G53" s="33"/>
      <c r="H53" s="33"/>
      <c r="I53" s="33"/>
      <c r="J53" s="33"/>
      <c r="K53" s="33"/>
      <c r="L53" s="33"/>
      <c r="M53" s="33"/>
      <c r="N53" s="33"/>
      <c r="O53" s="33"/>
      <c r="P53" s="33"/>
      <c r="Q53" s="33"/>
      <c r="R53" s="33"/>
      <c r="S53" s="33"/>
      <c r="T53" s="33"/>
      <c r="U53" s="33"/>
      <c r="V53" s="33"/>
      <c r="W53" s="33"/>
      <c r="X53" s="33"/>
      <c r="Y53" s="33"/>
      <c r="Z53" s="72"/>
      <c r="AA53" s="33"/>
      <c r="AB53" s="33"/>
      <c r="AC53" s="71"/>
      <c r="AD53" s="33"/>
      <c r="AE53" s="33"/>
      <c r="AF53" s="33"/>
      <c r="AG53" s="33"/>
      <c r="AH53" s="33"/>
      <c r="AI53" s="33"/>
      <c r="AJ53" s="33"/>
      <c r="AK53" s="33"/>
      <c r="AL53" s="33"/>
      <c r="AM53" s="33"/>
      <c r="AN53" s="33"/>
      <c r="AO53" s="72"/>
      <c r="AP53" s="33"/>
      <c r="AQ53" s="31"/>
    </row>
    <row r="54">
      <c r="B54" s="28"/>
      <c r="C54" s="33"/>
      <c r="D54" s="71"/>
      <c r="E54" s="33"/>
      <c r="F54" s="33"/>
      <c r="G54" s="33"/>
      <c r="H54" s="33"/>
      <c r="I54" s="33"/>
      <c r="J54" s="33"/>
      <c r="K54" s="33"/>
      <c r="L54" s="33"/>
      <c r="M54" s="33"/>
      <c r="N54" s="33"/>
      <c r="O54" s="33"/>
      <c r="P54" s="33"/>
      <c r="Q54" s="33"/>
      <c r="R54" s="33"/>
      <c r="S54" s="33"/>
      <c r="T54" s="33"/>
      <c r="U54" s="33"/>
      <c r="V54" s="33"/>
      <c r="W54" s="33"/>
      <c r="X54" s="33"/>
      <c r="Y54" s="33"/>
      <c r="Z54" s="72"/>
      <c r="AA54" s="33"/>
      <c r="AB54" s="33"/>
      <c r="AC54" s="71"/>
      <c r="AD54" s="33"/>
      <c r="AE54" s="33"/>
      <c r="AF54" s="33"/>
      <c r="AG54" s="33"/>
      <c r="AH54" s="33"/>
      <c r="AI54" s="33"/>
      <c r="AJ54" s="33"/>
      <c r="AK54" s="33"/>
      <c r="AL54" s="33"/>
      <c r="AM54" s="33"/>
      <c r="AN54" s="33"/>
      <c r="AO54" s="72"/>
      <c r="AP54" s="33"/>
      <c r="AQ54" s="31"/>
    </row>
    <row r="55">
      <c r="B55" s="28"/>
      <c r="C55" s="33"/>
      <c r="D55" s="71"/>
      <c r="E55" s="33"/>
      <c r="F55" s="33"/>
      <c r="G55" s="33"/>
      <c r="H55" s="33"/>
      <c r="I55" s="33"/>
      <c r="J55" s="33"/>
      <c r="K55" s="33"/>
      <c r="L55" s="33"/>
      <c r="M55" s="33"/>
      <c r="N55" s="33"/>
      <c r="O55" s="33"/>
      <c r="P55" s="33"/>
      <c r="Q55" s="33"/>
      <c r="R55" s="33"/>
      <c r="S55" s="33"/>
      <c r="T55" s="33"/>
      <c r="U55" s="33"/>
      <c r="V55" s="33"/>
      <c r="W55" s="33"/>
      <c r="X55" s="33"/>
      <c r="Y55" s="33"/>
      <c r="Z55" s="72"/>
      <c r="AA55" s="33"/>
      <c r="AB55" s="33"/>
      <c r="AC55" s="71"/>
      <c r="AD55" s="33"/>
      <c r="AE55" s="33"/>
      <c r="AF55" s="33"/>
      <c r="AG55" s="33"/>
      <c r="AH55" s="33"/>
      <c r="AI55" s="33"/>
      <c r="AJ55" s="33"/>
      <c r="AK55" s="33"/>
      <c r="AL55" s="33"/>
      <c r="AM55" s="33"/>
      <c r="AN55" s="33"/>
      <c r="AO55" s="72"/>
      <c r="AP55" s="33"/>
      <c r="AQ55" s="31"/>
    </row>
    <row r="56">
      <c r="B56" s="28"/>
      <c r="C56" s="33"/>
      <c r="D56" s="71"/>
      <c r="E56" s="33"/>
      <c r="F56" s="33"/>
      <c r="G56" s="33"/>
      <c r="H56" s="33"/>
      <c r="I56" s="33"/>
      <c r="J56" s="33"/>
      <c r="K56" s="33"/>
      <c r="L56" s="33"/>
      <c r="M56" s="33"/>
      <c r="N56" s="33"/>
      <c r="O56" s="33"/>
      <c r="P56" s="33"/>
      <c r="Q56" s="33"/>
      <c r="R56" s="33"/>
      <c r="S56" s="33"/>
      <c r="T56" s="33"/>
      <c r="U56" s="33"/>
      <c r="V56" s="33"/>
      <c r="W56" s="33"/>
      <c r="X56" s="33"/>
      <c r="Y56" s="33"/>
      <c r="Z56" s="72"/>
      <c r="AA56" s="33"/>
      <c r="AB56" s="33"/>
      <c r="AC56" s="71"/>
      <c r="AD56" s="33"/>
      <c r="AE56" s="33"/>
      <c r="AF56" s="33"/>
      <c r="AG56" s="33"/>
      <c r="AH56" s="33"/>
      <c r="AI56" s="33"/>
      <c r="AJ56" s="33"/>
      <c r="AK56" s="33"/>
      <c r="AL56" s="33"/>
      <c r="AM56" s="33"/>
      <c r="AN56" s="33"/>
      <c r="AO56" s="72"/>
      <c r="AP56" s="33"/>
      <c r="AQ56" s="31"/>
    </row>
    <row r="57">
      <c r="B57" s="28"/>
      <c r="C57" s="33"/>
      <c r="D57" s="71"/>
      <c r="E57" s="33"/>
      <c r="F57" s="33"/>
      <c r="G57" s="33"/>
      <c r="H57" s="33"/>
      <c r="I57" s="33"/>
      <c r="J57" s="33"/>
      <c r="K57" s="33"/>
      <c r="L57" s="33"/>
      <c r="M57" s="33"/>
      <c r="N57" s="33"/>
      <c r="O57" s="33"/>
      <c r="P57" s="33"/>
      <c r="Q57" s="33"/>
      <c r="R57" s="33"/>
      <c r="S57" s="33"/>
      <c r="T57" s="33"/>
      <c r="U57" s="33"/>
      <c r="V57" s="33"/>
      <c r="W57" s="33"/>
      <c r="X57" s="33"/>
      <c r="Y57" s="33"/>
      <c r="Z57" s="72"/>
      <c r="AA57" s="33"/>
      <c r="AB57" s="33"/>
      <c r="AC57" s="71"/>
      <c r="AD57" s="33"/>
      <c r="AE57" s="33"/>
      <c r="AF57" s="33"/>
      <c r="AG57" s="33"/>
      <c r="AH57" s="33"/>
      <c r="AI57" s="33"/>
      <c r="AJ57" s="33"/>
      <c r="AK57" s="33"/>
      <c r="AL57" s="33"/>
      <c r="AM57" s="33"/>
      <c r="AN57" s="33"/>
      <c r="AO57" s="72"/>
      <c r="AP57" s="33"/>
      <c r="AQ57" s="31"/>
    </row>
    <row r="58" s="1" customFormat="1">
      <c r="B58" s="48"/>
      <c r="C58" s="49"/>
      <c r="D58" s="73" t="s">
        <v>53</v>
      </c>
      <c r="E58" s="74"/>
      <c r="F58" s="74"/>
      <c r="G58" s="74"/>
      <c r="H58" s="74"/>
      <c r="I58" s="74"/>
      <c r="J58" s="74"/>
      <c r="K58" s="74"/>
      <c r="L58" s="74"/>
      <c r="M58" s="74"/>
      <c r="N58" s="74"/>
      <c r="O58" s="74"/>
      <c r="P58" s="74"/>
      <c r="Q58" s="74"/>
      <c r="R58" s="75" t="s">
        <v>54</v>
      </c>
      <c r="S58" s="74"/>
      <c r="T58" s="74"/>
      <c r="U58" s="74"/>
      <c r="V58" s="74"/>
      <c r="W58" s="74"/>
      <c r="X58" s="74"/>
      <c r="Y58" s="74"/>
      <c r="Z58" s="76"/>
      <c r="AA58" s="49"/>
      <c r="AB58" s="49"/>
      <c r="AC58" s="73" t="s">
        <v>53</v>
      </c>
      <c r="AD58" s="74"/>
      <c r="AE58" s="74"/>
      <c r="AF58" s="74"/>
      <c r="AG58" s="74"/>
      <c r="AH58" s="74"/>
      <c r="AI58" s="74"/>
      <c r="AJ58" s="74"/>
      <c r="AK58" s="74"/>
      <c r="AL58" s="74"/>
      <c r="AM58" s="75" t="s">
        <v>54</v>
      </c>
      <c r="AN58" s="74"/>
      <c r="AO58" s="76"/>
      <c r="AP58" s="49"/>
      <c r="AQ58" s="50"/>
    </row>
    <row r="59">
      <c r="B59" s="28"/>
      <c r="C59" s="33"/>
      <c r="D59" s="33"/>
      <c r="E59" s="33"/>
      <c r="F59" s="33"/>
      <c r="G59" s="33"/>
      <c r="H59" s="33"/>
      <c r="I59" s="33"/>
      <c r="J59" s="33"/>
      <c r="K59" s="33"/>
      <c r="L59" s="33"/>
      <c r="M59" s="33"/>
      <c r="N59" s="33"/>
      <c r="O59" s="33"/>
      <c r="P59" s="33"/>
      <c r="Q59" s="33"/>
      <c r="R59" s="33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  <c r="AF59" s="33"/>
      <c r="AG59" s="33"/>
      <c r="AH59" s="33"/>
      <c r="AI59" s="33"/>
      <c r="AJ59" s="33"/>
      <c r="AK59" s="33"/>
      <c r="AL59" s="33"/>
      <c r="AM59" s="33"/>
      <c r="AN59" s="33"/>
      <c r="AO59" s="33"/>
      <c r="AP59" s="33"/>
      <c r="AQ59" s="31"/>
    </row>
    <row r="60" s="1" customFormat="1">
      <c r="B60" s="48"/>
      <c r="C60" s="49"/>
      <c r="D60" s="68" t="s">
        <v>55</v>
      </c>
      <c r="E60" s="69"/>
      <c r="F60" s="69"/>
      <c r="G60" s="69"/>
      <c r="H60" s="69"/>
      <c r="I60" s="69"/>
      <c r="J60" s="69"/>
      <c r="K60" s="69"/>
      <c r="L60" s="69"/>
      <c r="M60" s="69"/>
      <c r="N60" s="69"/>
      <c r="O60" s="69"/>
      <c r="P60" s="69"/>
      <c r="Q60" s="69"/>
      <c r="R60" s="69"/>
      <c r="S60" s="69"/>
      <c r="T60" s="69"/>
      <c r="U60" s="69"/>
      <c r="V60" s="69"/>
      <c r="W60" s="69"/>
      <c r="X60" s="69"/>
      <c r="Y60" s="69"/>
      <c r="Z60" s="70"/>
      <c r="AA60" s="49"/>
      <c r="AB60" s="49"/>
      <c r="AC60" s="68" t="s">
        <v>56</v>
      </c>
      <c r="AD60" s="69"/>
      <c r="AE60" s="69"/>
      <c r="AF60" s="69"/>
      <c r="AG60" s="69"/>
      <c r="AH60" s="69"/>
      <c r="AI60" s="69"/>
      <c r="AJ60" s="69"/>
      <c r="AK60" s="69"/>
      <c r="AL60" s="69"/>
      <c r="AM60" s="69"/>
      <c r="AN60" s="69"/>
      <c r="AO60" s="70"/>
      <c r="AP60" s="49"/>
      <c r="AQ60" s="50"/>
    </row>
    <row r="61">
      <c r="B61" s="28"/>
      <c r="C61" s="33"/>
      <c r="D61" s="71"/>
      <c r="E61" s="33"/>
      <c r="F61" s="33"/>
      <c r="G61" s="33"/>
      <c r="H61" s="33"/>
      <c r="I61" s="33"/>
      <c r="J61" s="33"/>
      <c r="K61" s="33"/>
      <c r="L61" s="33"/>
      <c r="M61" s="33"/>
      <c r="N61" s="33"/>
      <c r="O61" s="33"/>
      <c r="P61" s="33"/>
      <c r="Q61" s="33"/>
      <c r="R61" s="33"/>
      <c r="S61" s="33"/>
      <c r="T61" s="33"/>
      <c r="U61" s="33"/>
      <c r="V61" s="33"/>
      <c r="W61" s="33"/>
      <c r="X61" s="33"/>
      <c r="Y61" s="33"/>
      <c r="Z61" s="72"/>
      <c r="AA61" s="33"/>
      <c r="AB61" s="33"/>
      <c r="AC61" s="71"/>
      <c r="AD61" s="33"/>
      <c r="AE61" s="33"/>
      <c r="AF61" s="33"/>
      <c r="AG61" s="33"/>
      <c r="AH61" s="33"/>
      <c r="AI61" s="33"/>
      <c r="AJ61" s="33"/>
      <c r="AK61" s="33"/>
      <c r="AL61" s="33"/>
      <c r="AM61" s="33"/>
      <c r="AN61" s="33"/>
      <c r="AO61" s="72"/>
      <c r="AP61" s="33"/>
      <c r="AQ61" s="31"/>
    </row>
    <row r="62">
      <c r="B62" s="28"/>
      <c r="C62" s="33"/>
      <c r="D62" s="71"/>
      <c r="E62" s="33"/>
      <c r="F62" s="33"/>
      <c r="G62" s="33"/>
      <c r="H62" s="33"/>
      <c r="I62" s="33"/>
      <c r="J62" s="33"/>
      <c r="K62" s="33"/>
      <c r="L62" s="33"/>
      <c r="M62" s="33"/>
      <c r="N62" s="33"/>
      <c r="O62" s="33"/>
      <c r="P62" s="33"/>
      <c r="Q62" s="33"/>
      <c r="R62" s="33"/>
      <c r="S62" s="33"/>
      <c r="T62" s="33"/>
      <c r="U62" s="33"/>
      <c r="V62" s="33"/>
      <c r="W62" s="33"/>
      <c r="X62" s="33"/>
      <c r="Y62" s="33"/>
      <c r="Z62" s="72"/>
      <c r="AA62" s="33"/>
      <c r="AB62" s="33"/>
      <c r="AC62" s="71"/>
      <c r="AD62" s="33"/>
      <c r="AE62" s="33"/>
      <c r="AF62" s="33"/>
      <c r="AG62" s="33"/>
      <c r="AH62" s="33"/>
      <c r="AI62" s="33"/>
      <c r="AJ62" s="33"/>
      <c r="AK62" s="33"/>
      <c r="AL62" s="33"/>
      <c r="AM62" s="33"/>
      <c r="AN62" s="33"/>
      <c r="AO62" s="72"/>
      <c r="AP62" s="33"/>
      <c r="AQ62" s="31"/>
    </row>
    <row r="63">
      <c r="B63" s="28"/>
      <c r="C63" s="33"/>
      <c r="D63" s="71"/>
      <c r="E63" s="33"/>
      <c r="F63" s="33"/>
      <c r="G63" s="33"/>
      <c r="H63" s="33"/>
      <c r="I63" s="33"/>
      <c r="J63" s="33"/>
      <c r="K63" s="33"/>
      <c r="L63" s="33"/>
      <c r="M63" s="33"/>
      <c r="N63" s="33"/>
      <c r="O63" s="33"/>
      <c r="P63" s="33"/>
      <c r="Q63" s="33"/>
      <c r="R63" s="33"/>
      <c r="S63" s="33"/>
      <c r="T63" s="33"/>
      <c r="U63" s="33"/>
      <c r="V63" s="33"/>
      <c r="W63" s="33"/>
      <c r="X63" s="33"/>
      <c r="Y63" s="33"/>
      <c r="Z63" s="72"/>
      <c r="AA63" s="33"/>
      <c r="AB63" s="33"/>
      <c r="AC63" s="71"/>
      <c r="AD63" s="33"/>
      <c r="AE63" s="33"/>
      <c r="AF63" s="33"/>
      <c r="AG63" s="33"/>
      <c r="AH63" s="33"/>
      <c r="AI63" s="33"/>
      <c r="AJ63" s="33"/>
      <c r="AK63" s="33"/>
      <c r="AL63" s="33"/>
      <c r="AM63" s="33"/>
      <c r="AN63" s="33"/>
      <c r="AO63" s="72"/>
      <c r="AP63" s="33"/>
      <c r="AQ63" s="31"/>
    </row>
    <row r="64">
      <c r="B64" s="28"/>
      <c r="C64" s="33"/>
      <c r="D64" s="71"/>
      <c r="E64" s="33"/>
      <c r="F64" s="33"/>
      <c r="G64" s="33"/>
      <c r="H64" s="33"/>
      <c r="I64" s="33"/>
      <c r="J64" s="33"/>
      <c r="K64" s="33"/>
      <c r="L64" s="33"/>
      <c r="M64" s="33"/>
      <c r="N64" s="33"/>
      <c r="O64" s="33"/>
      <c r="P64" s="33"/>
      <c r="Q64" s="33"/>
      <c r="R64" s="33"/>
      <c r="S64" s="33"/>
      <c r="T64" s="33"/>
      <c r="U64" s="33"/>
      <c r="V64" s="33"/>
      <c r="W64" s="33"/>
      <c r="X64" s="33"/>
      <c r="Y64" s="33"/>
      <c r="Z64" s="72"/>
      <c r="AA64" s="33"/>
      <c r="AB64" s="33"/>
      <c r="AC64" s="71"/>
      <c r="AD64" s="33"/>
      <c r="AE64" s="33"/>
      <c r="AF64" s="33"/>
      <c r="AG64" s="33"/>
      <c r="AH64" s="33"/>
      <c r="AI64" s="33"/>
      <c r="AJ64" s="33"/>
      <c r="AK64" s="33"/>
      <c r="AL64" s="33"/>
      <c r="AM64" s="33"/>
      <c r="AN64" s="33"/>
      <c r="AO64" s="72"/>
      <c r="AP64" s="33"/>
      <c r="AQ64" s="31"/>
    </row>
    <row r="65">
      <c r="B65" s="28"/>
      <c r="C65" s="33"/>
      <c r="D65" s="71"/>
      <c r="E65" s="33"/>
      <c r="F65" s="33"/>
      <c r="G65" s="33"/>
      <c r="H65" s="33"/>
      <c r="I65" s="33"/>
      <c r="J65" s="33"/>
      <c r="K65" s="33"/>
      <c r="L65" s="33"/>
      <c r="M65" s="33"/>
      <c r="N65" s="33"/>
      <c r="O65" s="33"/>
      <c r="P65" s="33"/>
      <c r="Q65" s="33"/>
      <c r="R65" s="33"/>
      <c r="S65" s="33"/>
      <c r="T65" s="33"/>
      <c r="U65" s="33"/>
      <c r="V65" s="33"/>
      <c r="W65" s="33"/>
      <c r="X65" s="33"/>
      <c r="Y65" s="33"/>
      <c r="Z65" s="72"/>
      <c r="AA65" s="33"/>
      <c r="AB65" s="33"/>
      <c r="AC65" s="71"/>
      <c r="AD65" s="33"/>
      <c r="AE65" s="33"/>
      <c r="AF65" s="33"/>
      <c r="AG65" s="33"/>
      <c r="AH65" s="33"/>
      <c r="AI65" s="33"/>
      <c r="AJ65" s="33"/>
      <c r="AK65" s="33"/>
      <c r="AL65" s="33"/>
      <c r="AM65" s="33"/>
      <c r="AN65" s="33"/>
      <c r="AO65" s="72"/>
      <c r="AP65" s="33"/>
      <c r="AQ65" s="31"/>
    </row>
    <row r="66">
      <c r="B66" s="28"/>
      <c r="C66" s="33"/>
      <c r="D66" s="71"/>
      <c r="E66" s="33"/>
      <c r="F66" s="33"/>
      <c r="G66" s="33"/>
      <c r="H66" s="33"/>
      <c r="I66" s="33"/>
      <c r="J66" s="33"/>
      <c r="K66" s="33"/>
      <c r="L66" s="33"/>
      <c r="M66" s="33"/>
      <c r="N66" s="33"/>
      <c r="O66" s="33"/>
      <c r="P66" s="33"/>
      <c r="Q66" s="33"/>
      <c r="R66" s="33"/>
      <c r="S66" s="33"/>
      <c r="T66" s="33"/>
      <c r="U66" s="33"/>
      <c r="V66" s="33"/>
      <c r="W66" s="33"/>
      <c r="X66" s="33"/>
      <c r="Y66" s="33"/>
      <c r="Z66" s="72"/>
      <c r="AA66" s="33"/>
      <c r="AB66" s="33"/>
      <c r="AC66" s="71"/>
      <c r="AD66" s="33"/>
      <c r="AE66" s="33"/>
      <c r="AF66" s="33"/>
      <c r="AG66" s="33"/>
      <c r="AH66" s="33"/>
      <c r="AI66" s="33"/>
      <c r="AJ66" s="33"/>
      <c r="AK66" s="33"/>
      <c r="AL66" s="33"/>
      <c r="AM66" s="33"/>
      <c r="AN66" s="33"/>
      <c r="AO66" s="72"/>
      <c r="AP66" s="33"/>
      <c r="AQ66" s="31"/>
    </row>
    <row r="67">
      <c r="B67" s="28"/>
      <c r="C67" s="33"/>
      <c r="D67" s="71"/>
      <c r="E67" s="33"/>
      <c r="F67" s="33"/>
      <c r="G67" s="33"/>
      <c r="H67" s="33"/>
      <c r="I67" s="33"/>
      <c r="J67" s="33"/>
      <c r="K67" s="33"/>
      <c r="L67" s="33"/>
      <c r="M67" s="33"/>
      <c r="N67" s="33"/>
      <c r="O67" s="33"/>
      <c r="P67" s="33"/>
      <c r="Q67" s="33"/>
      <c r="R67" s="33"/>
      <c r="S67" s="33"/>
      <c r="T67" s="33"/>
      <c r="U67" s="33"/>
      <c r="V67" s="33"/>
      <c r="W67" s="33"/>
      <c r="X67" s="33"/>
      <c r="Y67" s="33"/>
      <c r="Z67" s="72"/>
      <c r="AA67" s="33"/>
      <c r="AB67" s="33"/>
      <c r="AC67" s="71"/>
      <c r="AD67" s="33"/>
      <c r="AE67" s="33"/>
      <c r="AF67" s="33"/>
      <c r="AG67" s="33"/>
      <c r="AH67" s="33"/>
      <c r="AI67" s="33"/>
      <c r="AJ67" s="33"/>
      <c r="AK67" s="33"/>
      <c r="AL67" s="33"/>
      <c r="AM67" s="33"/>
      <c r="AN67" s="33"/>
      <c r="AO67" s="72"/>
      <c r="AP67" s="33"/>
      <c r="AQ67" s="31"/>
    </row>
    <row r="68">
      <c r="B68" s="28"/>
      <c r="C68" s="33"/>
      <c r="D68" s="71"/>
      <c r="E68" s="33"/>
      <c r="F68" s="33"/>
      <c r="G68" s="33"/>
      <c r="H68" s="33"/>
      <c r="I68" s="33"/>
      <c r="J68" s="33"/>
      <c r="K68" s="33"/>
      <c r="L68" s="33"/>
      <c r="M68" s="33"/>
      <c r="N68" s="33"/>
      <c r="O68" s="33"/>
      <c r="P68" s="33"/>
      <c r="Q68" s="33"/>
      <c r="R68" s="33"/>
      <c r="S68" s="33"/>
      <c r="T68" s="33"/>
      <c r="U68" s="33"/>
      <c r="V68" s="33"/>
      <c r="W68" s="33"/>
      <c r="X68" s="33"/>
      <c r="Y68" s="33"/>
      <c r="Z68" s="72"/>
      <c r="AA68" s="33"/>
      <c r="AB68" s="33"/>
      <c r="AC68" s="71"/>
      <c r="AD68" s="33"/>
      <c r="AE68" s="33"/>
      <c r="AF68" s="33"/>
      <c r="AG68" s="33"/>
      <c r="AH68" s="33"/>
      <c r="AI68" s="33"/>
      <c r="AJ68" s="33"/>
      <c r="AK68" s="33"/>
      <c r="AL68" s="33"/>
      <c r="AM68" s="33"/>
      <c r="AN68" s="33"/>
      <c r="AO68" s="72"/>
      <c r="AP68" s="33"/>
      <c r="AQ68" s="31"/>
    </row>
    <row r="69" s="1" customFormat="1">
      <c r="B69" s="48"/>
      <c r="C69" s="49"/>
      <c r="D69" s="73" t="s">
        <v>53</v>
      </c>
      <c r="E69" s="74"/>
      <c r="F69" s="74"/>
      <c r="G69" s="74"/>
      <c r="H69" s="74"/>
      <c r="I69" s="74"/>
      <c r="J69" s="74"/>
      <c r="K69" s="74"/>
      <c r="L69" s="74"/>
      <c r="M69" s="74"/>
      <c r="N69" s="74"/>
      <c r="O69" s="74"/>
      <c r="P69" s="74"/>
      <c r="Q69" s="74"/>
      <c r="R69" s="75" t="s">
        <v>54</v>
      </c>
      <c r="S69" s="74"/>
      <c r="T69" s="74"/>
      <c r="U69" s="74"/>
      <c r="V69" s="74"/>
      <c r="W69" s="74"/>
      <c r="X69" s="74"/>
      <c r="Y69" s="74"/>
      <c r="Z69" s="76"/>
      <c r="AA69" s="49"/>
      <c r="AB69" s="49"/>
      <c r="AC69" s="73" t="s">
        <v>53</v>
      </c>
      <c r="AD69" s="74"/>
      <c r="AE69" s="74"/>
      <c r="AF69" s="74"/>
      <c r="AG69" s="74"/>
      <c r="AH69" s="74"/>
      <c r="AI69" s="74"/>
      <c r="AJ69" s="74"/>
      <c r="AK69" s="74"/>
      <c r="AL69" s="74"/>
      <c r="AM69" s="75" t="s">
        <v>54</v>
      </c>
      <c r="AN69" s="74"/>
      <c r="AO69" s="76"/>
      <c r="AP69" s="49"/>
      <c r="AQ69" s="50"/>
    </row>
    <row r="70" s="1" customFormat="1" ht="6.96" customHeight="1">
      <c r="B70" s="48"/>
      <c r="C70" s="49"/>
      <c r="D70" s="49"/>
      <c r="E70" s="49"/>
      <c r="F70" s="49"/>
      <c r="G70" s="49"/>
      <c r="H70" s="49"/>
      <c r="I70" s="49"/>
      <c r="J70" s="49"/>
      <c r="K70" s="49"/>
      <c r="L70" s="49"/>
      <c r="M70" s="49"/>
      <c r="N70" s="49"/>
      <c r="O70" s="49"/>
      <c r="P70" s="49"/>
      <c r="Q70" s="49"/>
      <c r="R70" s="49"/>
      <c r="S70" s="49"/>
      <c r="T70" s="49"/>
      <c r="U70" s="49"/>
      <c r="V70" s="49"/>
      <c r="W70" s="49"/>
      <c r="X70" s="49"/>
      <c r="Y70" s="49"/>
      <c r="Z70" s="49"/>
      <c r="AA70" s="49"/>
      <c r="AB70" s="49"/>
      <c r="AC70" s="49"/>
      <c r="AD70" s="49"/>
      <c r="AE70" s="49"/>
      <c r="AF70" s="49"/>
      <c r="AG70" s="49"/>
      <c r="AH70" s="49"/>
      <c r="AI70" s="49"/>
      <c r="AJ70" s="49"/>
      <c r="AK70" s="49"/>
      <c r="AL70" s="49"/>
      <c r="AM70" s="49"/>
      <c r="AN70" s="49"/>
      <c r="AO70" s="49"/>
      <c r="AP70" s="49"/>
      <c r="AQ70" s="50"/>
    </row>
    <row r="71" s="1" customFormat="1" ht="6.96" customHeight="1">
      <c r="B71" s="77"/>
      <c r="C71" s="78"/>
      <c r="D71" s="78"/>
      <c r="E71" s="78"/>
      <c r="F71" s="78"/>
      <c r="G71" s="78"/>
      <c r="H71" s="78"/>
      <c r="I71" s="78"/>
      <c r="J71" s="78"/>
      <c r="K71" s="78"/>
      <c r="L71" s="78"/>
      <c r="M71" s="78"/>
      <c r="N71" s="78"/>
      <c r="O71" s="78"/>
      <c r="P71" s="78"/>
      <c r="Q71" s="78"/>
      <c r="R71" s="78"/>
      <c r="S71" s="78"/>
      <c r="T71" s="78"/>
      <c r="U71" s="78"/>
      <c r="V71" s="78"/>
      <c r="W71" s="78"/>
      <c r="X71" s="78"/>
      <c r="Y71" s="78"/>
      <c r="Z71" s="78"/>
      <c r="AA71" s="78"/>
      <c r="AB71" s="78"/>
      <c r="AC71" s="78"/>
      <c r="AD71" s="78"/>
      <c r="AE71" s="78"/>
      <c r="AF71" s="78"/>
      <c r="AG71" s="78"/>
      <c r="AH71" s="78"/>
      <c r="AI71" s="78"/>
      <c r="AJ71" s="78"/>
      <c r="AK71" s="78"/>
      <c r="AL71" s="78"/>
      <c r="AM71" s="78"/>
      <c r="AN71" s="78"/>
      <c r="AO71" s="78"/>
      <c r="AP71" s="78"/>
      <c r="AQ71" s="79"/>
    </row>
    <row r="75" s="1" customFormat="1" ht="6.96" customHeight="1">
      <c r="B75" s="80"/>
      <c r="C75" s="81"/>
      <c r="D75" s="81"/>
      <c r="E75" s="81"/>
      <c r="F75" s="81"/>
      <c r="G75" s="81"/>
      <c r="H75" s="81"/>
      <c r="I75" s="81"/>
      <c r="J75" s="81"/>
      <c r="K75" s="81"/>
      <c r="L75" s="81"/>
      <c r="M75" s="81"/>
      <c r="N75" s="81"/>
      <c r="O75" s="81"/>
      <c r="P75" s="81"/>
      <c r="Q75" s="81"/>
      <c r="R75" s="81"/>
      <c r="S75" s="81"/>
      <c r="T75" s="81"/>
      <c r="U75" s="81"/>
      <c r="V75" s="81"/>
      <c r="W75" s="81"/>
      <c r="X75" s="81"/>
      <c r="Y75" s="81"/>
      <c r="Z75" s="81"/>
      <c r="AA75" s="81"/>
      <c r="AB75" s="81"/>
      <c r="AC75" s="81"/>
      <c r="AD75" s="81"/>
      <c r="AE75" s="81"/>
      <c r="AF75" s="81"/>
      <c r="AG75" s="81"/>
      <c r="AH75" s="81"/>
      <c r="AI75" s="81"/>
      <c r="AJ75" s="81"/>
      <c r="AK75" s="81"/>
      <c r="AL75" s="81"/>
      <c r="AM75" s="81"/>
      <c r="AN75" s="81"/>
      <c r="AO75" s="81"/>
      <c r="AP75" s="81"/>
      <c r="AQ75" s="82"/>
    </row>
    <row r="76" s="1" customFormat="1" ht="36.96" customHeight="1">
      <c r="B76" s="48"/>
      <c r="C76" s="29" t="s">
        <v>57</v>
      </c>
      <c r="D76" s="30"/>
      <c r="E76" s="30"/>
      <c r="F76" s="30"/>
      <c r="G76" s="30"/>
      <c r="H76" s="30"/>
      <c r="I76" s="30"/>
      <c r="J76" s="30"/>
      <c r="K76" s="30"/>
      <c r="L76" s="30"/>
      <c r="M76" s="30"/>
      <c r="N76" s="30"/>
      <c r="O76" s="30"/>
      <c r="P76" s="30"/>
      <c r="Q76" s="30"/>
      <c r="R76" s="30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  <c r="AF76" s="30"/>
      <c r="AG76" s="30"/>
      <c r="AH76" s="30"/>
      <c r="AI76" s="30"/>
      <c r="AJ76" s="30"/>
      <c r="AK76" s="30"/>
      <c r="AL76" s="30"/>
      <c r="AM76" s="30"/>
      <c r="AN76" s="30"/>
      <c r="AO76" s="30"/>
      <c r="AP76" s="30"/>
      <c r="AQ76" s="50"/>
    </row>
    <row r="77" s="3" customFormat="1" ht="14.4" customHeight="1">
      <c r="B77" s="83"/>
      <c r="C77" s="40" t="s">
        <v>14</v>
      </c>
      <c r="D77" s="84"/>
      <c r="E77" s="84"/>
      <c r="F77" s="84"/>
      <c r="G77" s="84"/>
      <c r="H77" s="84"/>
      <c r="I77" s="84"/>
      <c r="J77" s="84"/>
      <c r="K77" s="84"/>
      <c r="L77" s="84" t="str">
        <f>K5</f>
        <v>021-03-19</v>
      </c>
      <c r="M77" s="84"/>
      <c r="N77" s="84"/>
      <c r="O77" s="84"/>
      <c r="P77" s="84"/>
      <c r="Q77" s="84"/>
      <c r="R77" s="84"/>
      <c r="S77" s="84"/>
      <c r="T77" s="84"/>
      <c r="U77" s="84"/>
      <c r="V77" s="84"/>
      <c r="W77" s="84"/>
      <c r="X77" s="84"/>
      <c r="Y77" s="84"/>
      <c r="Z77" s="84"/>
      <c r="AA77" s="84"/>
      <c r="AB77" s="84"/>
      <c r="AC77" s="84"/>
      <c r="AD77" s="84"/>
      <c r="AE77" s="84"/>
      <c r="AF77" s="84"/>
      <c r="AG77" s="84"/>
      <c r="AH77" s="84"/>
      <c r="AI77" s="84"/>
      <c r="AJ77" s="84"/>
      <c r="AK77" s="84"/>
      <c r="AL77" s="84"/>
      <c r="AM77" s="84"/>
      <c r="AN77" s="84"/>
      <c r="AO77" s="84"/>
      <c r="AP77" s="84"/>
      <c r="AQ77" s="85"/>
    </row>
    <row r="78" s="4" customFormat="1" ht="36.96" customHeight="1">
      <c r="B78" s="86"/>
      <c r="C78" s="87" t="s">
        <v>17</v>
      </c>
      <c r="D78" s="88"/>
      <c r="E78" s="88"/>
      <c r="F78" s="88"/>
      <c r="G78" s="88"/>
      <c r="H78" s="88"/>
      <c r="I78" s="88"/>
      <c r="J78" s="88"/>
      <c r="K78" s="88"/>
      <c r="L78" s="89" t="str">
        <f>K6</f>
        <v xml:space="preserve">Denný stacionár  Moravany nad Váhom</v>
      </c>
      <c r="M78" s="88"/>
      <c r="N78" s="88"/>
      <c r="O78" s="88"/>
      <c r="P78" s="88"/>
      <c r="Q78" s="88"/>
      <c r="R78" s="88"/>
      <c r="S78" s="88"/>
      <c r="T78" s="88"/>
      <c r="U78" s="88"/>
      <c r="V78" s="88"/>
      <c r="W78" s="88"/>
      <c r="X78" s="88"/>
      <c r="Y78" s="88"/>
      <c r="Z78" s="88"/>
      <c r="AA78" s="88"/>
      <c r="AB78" s="88"/>
      <c r="AC78" s="88"/>
      <c r="AD78" s="88"/>
      <c r="AE78" s="88"/>
      <c r="AF78" s="88"/>
      <c r="AG78" s="88"/>
      <c r="AH78" s="88"/>
      <c r="AI78" s="88"/>
      <c r="AJ78" s="88"/>
      <c r="AK78" s="88"/>
      <c r="AL78" s="88"/>
      <c r="AM78" s="88"/>
      <c r="AN78" s="88"/>
      <c r="AO78" s="88"/>
      <c r="AP78" s="88"/>
      <c r="AQ78" s="90"/>
    </row>
    <row r="79" s="1" customFormat="1" ht="6.96" customHeight="1">
      <c r="B79" s="48"/>
      <c r="C79" s="49"/>
      <c r="D79" s="49"/>
      <c r="E79" s="49"/>
      <c r="F79" s="49"/>
      <c r="G79" s="49"/>
      <c r="H79" s="49"/>
      <c r="I79" s="49"/>
      <c r="J79" s="49"/>
      <c r="K79" s="49"/>
      <c r="L79" s="49"/>
      <c r="M79" s="49"/>
      <c r="N79" s="49"/>
      <c r="O79" s="49"/>
      <c r="P79" s="49"/>
      <c r="Q79" s="49"/>
      <c r="R79" s="49"/>
      <c r="S79" s="49"/>
      <c r="T79" s="49"/>
      <c r="U79" s="49"/>
      <c r="V79" s="49"/>
      <c r="W79" s="49"/>
      <c r="X79" s="49"/>
      <c r="Y79" s="49"/>
      <c r="Z79" s="49"/>
      <c r="AA79" s="49"/>
      <c r="AB79" s="49"/>
      <c r="AC79" s="49"/>
      <c r="AD79" s="49"/>
      <c r="AE79" s="49"/>
      <c r="AF79" s="49"/>
      <c r="AG79" s="49"/>
      <c r="AH79" s="49"/>
      <c r="AI79" s="49"/>
      <c r="AJ79" s="49"/>
      <c r="AK79" s="49"/>
      <c r="AL79" s="49"/>
      <c r="AM79" s="49"/>
      <c r="AN79" s="49"/>
      <c r="AO79" s="49"/>
      <c r="AP79" s="49"/>
      <c r="AQ79" s="50"/>
    </row>
    <row r="80" s="1" customFormat="1">
      <c r="B80" s="48"/>
      <c r="C80" s="40" t="s">
        <v>21</v>
      </c>
      <c r="D80" s="49"/>
      <c r="E80" s="49"/>
      <c r="F80" s="49"/>
      <c r="G80" s="49"/>
      <c r="H80" s="49"/>
      <c r="I80" s="49"/>
      <c r="J80" s="49"/>
      <c r="K80" s="49"/>
      <c r="L80" s="91" t="str">
        <f>IF(K8="","",K8)</f>
        <v>Moravany nad Váhom</v>
      </c>
      <c r="M80" s="49"/>
      <c r="N80" s="49"/>
      <c r="O80" s="49"/>
      <c r="P80" s="49"/>
      <c r="Q80" s="49"/>
      <c r="R80" s="49"/>
      <c r="S80" s="49"/>
      <c r="T80" s="49"/>
      <c r="U80" s="49"/>
      <c r="V80" s="49"/>
      <c r="W80" s="49"/>
      <c r="X80" s="49"/>
      <c r="Y80" s="49"/>
      <c r="Z80" s="49"/>
      <c r="AA80" s="49"/>
      <c r="AB80" s="49"/>
      <c r="AC80" s="49"/>
      <c r="AD80" s="49"/>
      <c r="AE80" s="49"/>
      <c r="AF80" s="49"/>
      <c r="AG80" s="49"/>
      <c r="AH80" s="49"/>
      <c r="AI80" s="40" t="s">
        <v>23</v>
      </c>
      <c r="AJ80" s="49"/>
      <c r="AK80" s="49"/>
      <c r="AL80" s="49"/>
      <c r="AM80" s="92" t="str">
        <f> IF(AN8= "","",AN8)</f>
        <v>28. 5. 2019</v>
      </c>
      <c r="AN80" s="49"/>
      <c r="AO80" s="49"/>
      <c r="AP80" s="49"/>
      <c r="AQ80" s="50"/>
    </row>
    <row r="81" s="1" customFormat="1" ht="6.96" customHeight="1">
      <c r="B81" s="48"/>
      <c r="C81" s="49"/>
      <c r="D81" s="49"/>
      <c r="E81" s="49"/>
      <c r="F81" s="49"/>
      <c r="G81" s="49"/>
      <c r="H81" s="49"/>
      <c r="I81" s="49"/>
      <c r="J81" s="49"/>
      <c r="K81" s="49"/>
      <c r="L81" s="49"/>
      <c r="M81" s="49"/>
      <c r="N81" s="49"/>
      <c r="O81" s="49"/>
      <c r="P81" s="49"/>
      <c r="Q81" s="49"/>
      <c r="R81" s="49"/>
      <c r="S81" s="49"/>
      <c r="T81" s="49"/>
      <c r="U81" s="49"/>
      <c r="V81" s="49"/>
      <c r="W81" s="49"/>
      <c r="X81" s="49"/>
      <c r="Y81" s="49"/>
      <c r="Z81" s="49"/>
      <c r="AA81" s="49"/>
      <c r="AB81" s="49"/>
      <c r="AC81" s="49"/>
      <c r="AD81" s="49"/>
      <c r="AE81" s="49"/>
      <c r="AF81" s="49"/>
      <c r="AG81" s="49"/>
      <c r="AH81" s="49"/>
      <c r="AI81" s="49"/>
      <c r="AJ81" s="49"/>
      <c r="AK81" s="49"/>
      <c r="AL81" s="49"/>
      <c r="AM81" s="49"/>
      <c r="AN81" s="49"/>
      <c r="AO81" s="49"/>
      <c r="AP81" s="49"/>
      <c r="AQ81" s="50"/>
    </row>
    <row r="82" s="1" customFormat="1">
      <c r="B82" s="48"/>
      <c r="C82" s="40" t="s">
        <v>25</v>
      </c>
      <c r="D82" s="49"/>
      <c r="E82" s="49"/>
      <c r="F82" s="49"/>
      <c r="G82" s="49"/>
      <c r="H82" s="49"/>
      <c r="I82" s="49"/>
      <c r="J82" s="49"/>
      <c r="K82" s="49"/>
      <c r="L82" s="84" t="str">
        <f>IF(E11= "","",E11)</f>
        <v>Obec Moravany nad Váhom</v>
      </c>
      <c r="M82" s="49"/>
      <c r="N82" s="49"/>
      <c r="O82" s="49"/>
      <c r="P82" s="49"/>
      <c r="Q82" s="49"/>
      <c r="R82" s="49"/>
      <c r="S82" s="49"/>
      <c r="T82" s="49"/>
      <c r="U82" s="49"/>
      <c r="V82" s="49"/>
      <c r="W82" s="49"/>
      <c r="X82" s="49"/>
      <c r="Y82" s="49"/>
      <c r="Z82" s="49"/>
      <c r="AA82" s="49"/>
      <c r="AB82" s="49"/>
      <c r="AC82" s="49"/>
      <c r="AD82" s="49"/>
      <c r="AE82" s="49"/>
      <c r="AF82" s="49"/>
      <c r="AG82" s="49"/>
      <c r="AH82" s="49"/>
      <c r="AI82" s="40" t="s">
        <v>31</v>
      </c>
      <c r="AJ82" s="49"/>
      <c r="AK82" s="49"/>
      <c r="AL82" s="49"/>
      <c r="AM82" s="84" t="str">
        <f>IF(E17="","",E17)</f>
        <v xml:space="preserve"> </v>
      </c>
      <c r="AN82" s="84"/>
      <c r="AO82" s="84"/>
      <c r="AP82" s="84"/>
      <c r="AQ82" s="50"/>
      <c r="AS82" s="93" t="s">
        <v>58</v>
      </c>
      <c r="AT82" s="94"/>
      <c r="AU82" s="69"/>
      <c r="AV82" s="69"/>
      <c r="AW82" s="69"/>
      <c r="AX82" s="69"/>
      <c r="AY82" s="69"/>
      <c r="AZ82" s="69"/>
      <c r="BA82" s="69"/>
      <c r="BB82" s="69"/>
      <c r="BC82" s="69"/>
      <c r="BD82" s="70"/>
    </row>
    <row r="83" s="1" customFormat="1">
      <c r="B83" s="48"/>
      <c r="C83" s="40" t="s">
        <v>29</v>
      </c>
      <c r="D83" s="49"/>
      <c r="E83" s="49"/>
      <c r="F83" s="49"/>
      <c r="G83" s="49"/>
      <c r="H83" s="49"/>
      <c r="I83" s="49"/>
      <c r="J83" s="49"/>
      <c r="K83" s="49"/>
      <c r="L83" s="84" t="str">
        <f>IF(E14= "Vyplň údaj","",E14)</f>
        <v/>
      </c>
      <c r="M83" s="49"/>
      <c r="N83" s="49"/>
      <c r="O83" s="49"/>
      <c r="P83" s="49"/>
      <c r="Q83" s="49"/>
      <c r="R83" s="49"/>
      <c r="S83" s="49"/>
      <c r="T83" s="49"/>
      <c r="U83" s="49"/>
      <c r="V83" s="49"/>
      <c r="W83" s="49"/>
      <c r="X83" s="49"/>
      <c r="Y83" s="49"/>
      <c r="Z83" s="49"/>
      <c r="AA83" s="49"/>
      <c r="AB83" s="49"/>
      <c r="AC83" s="49"/>
      <c r="AD83" s="49"/>
      <c r="AE83" s="49"/>
      <c r="AF83" s="49"/>
      <c r="AG83" s="49"/>
      <c r="AH83" s="49"/>
      <c r="AI83" s="40" t="s">
        <v>35</v>
      </c>
      <c r="AJ83" s="49"/>
      <c r="AK83" s="49"/>
      <c r="AL83" s="49"/>
      <c r="AM83" s="84" t="str">
        <f>IF(E20="","",E20)</f>
        <v>Hulmanová Jana</v>
      </c>
      <c r="AN83" s="84"/>
      <c r="AO83" s="84"/>
      <c r="AP83" s="84"/>
      <c r="AQ83" s="50"/>
      <c r="AS83" s="95"/>
      <c r="AT83" s="56"/>
      <c r="AU83" s="49"/>
      <c r="AV83" s="49"/>
      <c r="AW83" s="49"/>
      <c r="AX83" s="49"/>
      <c r="AY83" s="49"/>
      <c r="AZ83" s="49"/>
      <c r="BA83" s="49"/>
      <c r="BB83" s="49"/>
      <c r="BC83" s="49"/>
      <c r="BD83" s="96"/>
    </row>
    <row r="84" s="1" customFormat="1" ht="10.8" customHeight="1">
      <c r="B84" s="48"/>
      <c r="C84" s="49"/>
      <c r="D84" s="49"/>
      <c r="E84" s="49"/>
      <c r="F84" s="49"/>
      <c r="G84" s="49"/>
      <c r="H84" s="49"/>
      <c r="I84" s="49"/>
      <c r="J84" s="49"/>
      <c r="K84" s="49"/>
      <c r="L84" s="49"/>
      <c r="M84" s="49"/>
      <c r="N84" s="49"/>
      <c r="O84" s="49"/>
      <c r="P84" s="49"/>
      <c r="Q84" s="49"/>
      <c r="R84" s="49"/>
      <c r="S84" s="49"/>
      <c r="T84" s="49"/>
      <c r="U84" s="49"/>
      <c r="V84" s="49"/>
      <c r="W84" s="49"/>
      <c r="X84" s="49"/>
      <c r="Y84" s="49"/>
      <c r="Z84" s="49"/>
      <c r="AA84" s="49"/>
      <c r="AB84" s="49"/>
      <c r="AC84" s="49"/>
      <c r="AD84" s="49"/>
      <c r="AE84" s="49"/>
      <c r="AF84" s="49"/>
      <c r="AG84" s="49"/>
      <c r="AH84" s="49"/>
      <c r="AI84" s="49"/>
      <c r="AJ84" s="49"/>
      <c r="AK84" s="49"/>
      <c r="AL84" s="49"/>
      <c r="AM84" s="49"/>
      <c r="AN84" s="49"/>
      <c r="AO84" s="49"/>
      <c r="AP84" s="49"/>
      <c r="AQ84" s="50"/>
      <c r="AS84" s="95"/>
      <c r="AT84" s="56"/>
      <c r="AU84" s="49"/>
      <c r="AV84" s="49"/>
      <c r="AW84" s="49"/>
      <c r="AX84" s="49"/>
      <c r="AY84" s="49"/>
      <c r="AZ84" s="49"/>
      <c r="BA84" s="49"/>
      <c r="BB84" s="49"/>
      <c r="BC84" s="49"/>
      <c r="BD84" s="96"/>
    </row>
    <row r="85" s="1" customFormat="1" ht="29.28" customHeight="1">
      <c r="B85" s="48"/>
      <c r="C85" s="97" t="s">
        <v>59</v>
      </c>
      <c r="D85" s="98"/>
      <c r="E85" s="98"/>
      <c r="F85" s="98"/>
      <c r="G85" s="98"/>
      <c r="H85" s="99"/>
      <c r="I85" s="100" t="s">
        <v>60</v>
      </c>
      <c r="J85" s="98"/>
      <c r="K85" s="98"/>
      <c r="L85" s="98"/>
      <c r="M85" s="98"/>
      <c r="N85" s="98"/>
      <c r="O85" s="98"/>
      <c r="P85" s="98"/>
      <c r="Q85" s="98"/>
      <c r="R85" s="98"/>
      <c r="S85" s="98"/>
      <c r="T85" s="98"/>
      <c r="U85" s="98"/>
      <c r="V85" s="98"/>
      <c r="W85" s="98"/>
      <c r="X85" s="98"/>
      <c r="Y85" s="98"/>
      <c r="Z85" s="98"/>
      <c r="AA85" s="98"/>
      <c r="AB85" s="98"/>
      <c r="AC85" s="98"/>
      <c r="AD85" s="98"/>
      <c r="AE85" s="98"/>
      <c r="AF85" s="98"/>
      <c r="AG85" s="100" t="s">
        <v>61</v>
      </c>
      <c r="AH85" s="98"/>
      <c r="AI85" s="98"/>
      <c r="AJ85" s="98"/>
      <c r="AK85" s="98"/>
      <c r="AL85" s="98"/>
      <c r="AM85" s="98"/>
      <c r="AN85" s="100" t="s">
        <v>62</v>
      </c>
      <c r="AO85" s="98"/>
      <c r="AP85" s="101"/>
      <c r="AQ85" s="50"/>
      <c r="AS85" s="102" t="s">
        <v>63</v>
      </c>
      <c r="AT85" s="103" t="s">
        <v>64</v>
      </c>
      <c r="AU85" s="103" t="s">
        <v>65</v>
      </c>
      <c r="AV85" s="103" t="s">
        <v>66</v>
      </c>
      <c r="AW85" s="103" t="s">
        <v>67</v>
      </c>
      <c r="AX85" s="103" t="s">
        <v>68</v>
      </c>
      <c r="AY85" s="103" t="s">
        <v>69</v>
      </c>
      <c r="AZ85" s="103" t="s">
        <v>70</v>
      </c>
      <c r="BA85" s="103" t="s">
        <v>71</v>
      </c>
      <c r="BB85" s="103" t="s">
        <v>72</v>
      </c>
      <c r="BC85" s="103" t="s">
        <v>73</v>
      </c>
      <c r="BD85" s="104" t="s">
        <v>74</v>
      </c>
    </row>
    <row r="86" s="1" customFormat="1" ht="10.8" customHeight="1">
      <c r="B86" s="48"/>
      <c r="C86" s="49"/>
      <c r="D86" s="49"/>
      <c r="E86" s="49"/>
      <c r="F86" s="49"/>
      <c r="G86" s="49"/>
      <c r="H86" s="49"/>
      <c r="I86" s="49"/>
      <c r="J86" s="49"/>
      <c r="K86" s="49"/>
      <c r="L86" s="49"/>
      <c r="M86" s="49"/>
      <c r="N86" s="49"/>
      <c r="O86" s="49"/>
      <c r="P86" s="49"/>
      <c r="Q86" s="49"/>
      <c r="R86" s="49"/>
      <c r="S86" s="49"/>
      <c r="T86" s="49"/>
      <c r="U86" s="49"/>
      <c r="V86" s="49"/>
      <c r="W86" s="49"/>
      <c r="X86" s="49"/>
      <c r="Y86" s="49"/>
      <c r="Z86" s="49"/>
      <c r="AA86" s="49"/>
      <c r="AB86" s="49"/>
      <c r="AC86" s="49"/>
      <c r="AD86" s="49"/>
      <c r="AE86" s="49"/>
      <c r="AF86" s="49"/>
      <c r="AG86" s="49"/>
      <c r="AH86" s="49"/>
      <c r="AI86" s="49"/>
      <c r="AJ86" s="49"/>
      <c r="AK86" s="49"/>
      <c r="AL86" s="49"/>
      <c r="AM86" s="49"/>
      <c r="AN86" s="49"/>
      <c r="AO86" s="49"/>
      <c r="AP86" s="49"/>
      <c r="AQ86" s="50"/>
      <c r="AS86" s="105"/>
      <c r="AT86" s="69"/>
      <c r="AU86" s="69"/>
      <c r="AV86" s="69"/>
      <c r="AW86" s="69"/>
      <c r="AX86" s="69"/>
      <c r="AY86" s="69"/>
      <c r="AZ86" s="69"/>
      <c r="BA86" s="69"/>
      <c r="BB86" s="69"/>
      <c r="BC86" s="69"/>
      <c r="BD86" s="70"/>
    </row>
    <row r="87" s="4" customFormat="1" ht="32.4" customHeight="1">
      <c r="B87" s="86"/>
      <c r="C87" s="106" t="s">
        <v>75</v>
      </c>
      <c r="D87" s="107"/>
      <c r="E87" s="107"/>
      <c r="F87" s="107"/>
      <c r="G87" s="107"/>
      <c r="H87" s="107"/>
      <c r="I87" s="107"/>
      <c r="J87" s="107"/>
      <c r="K87" s="107"/>
      <c r="L87" s="107"/>
      <c r="M87" s="107"/>
      <c r="N87" s="107"/>
      <c r="O87" s="107"/>
      <c r="P87" s="107"/>
      <c r="Q87" s="107"/>
      <c r="R87" s="107"/>
      <c r="S87" s="107"/>
      <c r="T87" s="107"/>
      <c r="U87" s="107"/>
      <c r="V87" s="107"/>
      <c r="W87" s="107"/>
      <c r="X87" s="107"/>
      <c r="Y87" s="107"/>
      <c r="Z87" s="107"/>
      <c r="AA87" s="107"/>
      <c r="AB87" s="107"/>
      <c r="AC87" s="107"/>
      <c r="AD87" s="107"/>
      <c r="AE87" s="107"/>
      <c r="AF87" s="107"/>
      <c r="AG87" s="108">
        <f>ROUND(SUM(AG88:AG95),2)</f>
        <v>0</v>
      </c>
      <c r="AH87" s="108"/>
      <c r="AI87" s="108"/>
      <c r="AJ87" s="108"/>
      <c r="AK87" s="108"/>
      <c r="AL87" s="108"/>
      <c r="AM87" s="108"/>
      <c r="AN87" s="109">
        <f>SUM(AG87,AT87)</f>
        <v>0</v>
      </c>
      <c r="AO87" s="109"/>
      <c r="AP87" s="109"/>
      <c r="AQ87" s="90"/>
      <c r="AS87" s="110">
        <f>ROUND(SUM(AS88:AS95),2)</f>
        <v>0</v>
      </c>
      <c r="AT87" s="111">
        <f>ROUND(SUM(AV87:AW87),2)</f>
        <v>0</v>
      </c>
      <c r="AU87" s="112">
        <f>ROUND(SUM(AU88:AU95),5)</f>
        <v>0</v>
      </c>
      <c r="AV87" s="111">
        <f>ROUND(AZ87*L31,2)</f>
        <v>0</v>
      </c>
      <c r="AW87" s="111">
        <f>ROUND(BA87*L32,2)</f>
        <v>0</v>
      </c>
      <c r="AX87" s="111">
        <f>ROUND(BB87*L31,2)</f>
        <v>0</v>
      </c>
      <c r="AY87" s="111">
        <f>ROUND(BC87*L32,2)</f>
        <v>0</v>
      </c>
      <c r="AZ87" s="111">
        <f>ROUND(SUM(AZ88:AZ95),2)</f>
        <v>0</v>
      </c>
      <c r="BA87" s="111">
        <f>ROUND(SUM(BA88:BA95),2)</f>
        <v>0</v>
      </c>
      <c r="BB87" s="111">
        <f>ROUND(SUM(BB88:BB95),2)</f>
        <v>0</v>
      </c>
      <c r="BC87" s="111">
        <f>ROUND(SUM(BC88:BC95),2)</f>
        <v>0</v>
      </c>
      <c r="BD87" s="113">
        <f>ROUND(SUM(BD88:BD95),2)</f>
        <v>0</v>
      </c>
      <c r="BS87" s="114" t="s">
        <v>76</v>
      </c>
      <c r="BT87" s="114" t="s">
        <v>77</v>
      </c>
      <c r="BU87" s="115" t="s">
        <v>78</v>
      </c>
      <c r="BV87" s="114" t="s">
        <v>79</v>
      </c>
      <c r="BW87" s="114" t="s">
        <v>80</v>
      </c>
      <c r="BX87" s="114" t="s">
        <v>81</v>
      </c>
    </row>
    <row r="88" s="5" customFormat="1" ht="16.5" customHeight="1">
      <c r="A88" s="116" t="s">
        <v>82</v>
      </c>
      <c r="B88" s="117"/>
      <c r="C88" s="118"/>
      <c r="D88" s="119" t="s">
        <v>83</v>
      </c>
      <c r="E88" s="119"/>
      <c r="F88" s="119"/>
      <c r="G88" s="119"/>
      <c r="H88" s="119"/>
      <c r="I88" s="120"/>
      <c r="J88" s="119" t="s">
        <v>84</v>
      </c>
      <c r="K88" s="119"/>
      <c r="L88" s="119"/>
      <c r="M88" s="119"/>
      <c r="N88" s="119"/>
      <c r="O88" s="119"/>
      <c r="P88" s="119"/>
      <c r="Q88" s="119"/>
      <c r="R88" s="119"/>
      <c r="S88" s="119"/>
      <c r="T88" s="119"/>
      <c r="U88" s="119"/>
      <c r="V88" s="119"/>
      <c r="W88" s="119"/>
      <c r="X88" s="119"/>
      <c r="Y88" s="119"/>
      <c r="Z88" s="119"/>
      <c r="AA88" s="119"/>
      <c r="AB88" s="119"/>
      <c r="AC88" s="119"/>
      <c r="AD88" s="119"/>
      <c r="AE88" s="119"/>
      <c r="AF88" s="119"/>
      <c r="AG88" s="121">
        <f>'1 - Obvodový plášť'!M30</f>
        <v>0</v>
      </c>
      <c r="AH88" s="120"/>
      <c r="AI88" s="120"/>
      <c r="AJ88" s="120"/>
      <c r="AK88" s="120"/>
      <c r="AL88" s="120"/>
      <c r="AM88" s="120"/>
      <c r="AN88" s="121">
        <f>SUM(AG88,AT88)</f>
        <v>0</v>
      </c>
      <c r="AO88" s="120"/>
      <c r="AP88" s="120"/>
      <c r="AQ88" s="122"/>
      <c r="AS88" s="123">
        <f>'1 - Obvodový plášť'!M28</f>
        <v>0</v>
      </c>
      <c r="AT88" s="124">
        <f>ROUND(SUM(AV88:AW88),2)</f>
        <v>0</v>
      </c>
      <c r="AU88" s="125">
        <f>'1 - Obvodový plášť'!W127</f>
        <v>0</v>
      </c>
      <c r="AV88" s="124">
        <f>'1 - Obvodový plášť'!M32</f>
        <v>0</v>
      </c>
      <c r="AW88" s="124">
        <f>'1 - Obvodový plášť'!M33</f>
        <v>0</v>
      </c>
      <c r="AX88" s="124">
        <f>'1 - Obvodový plášť'!M34</f>
        <v>0</v>
      </c>
      <c r="AY88" s="124">
        <f>'1 - Obvodový plášť'!M35</f>
        <v>0</v>
      </c>
      <c r="AZ88" s="124">
        <f>'1 - Obvodový plášť'!H32</f>
        <v>0</v>
      </c>
      <c r="BA88" s="124">
        <f>'1 - Obvodový plášť'!H33</f>
        <v>0</v>
      </c>
      <c r="BB88" s="124">
        <f>'1 - Obvodový plášť'!H34</f>
        <v>0</v>
      </c>
      <c r="BC88" s="124">
        <f>'1 - Obvodový plášť'!H35</f>
        <v>0</v>
      </c>
      <c r="BD88" s="126">
        <f>'1 - Obvodový plášť'!H36</f>
        <v>0</v>
      </c>
      <c r="BT88" s="127" t="s">
        <v>83</v>
      </c>
      <c r="BV88" s="127" t="s">
        <v>79</v>
      </c>
      <c r="BW88" s="127" t="s">
        <v>85</v>
      </c>
      <c r="BX88" s="127" t="s">
        <v>80</v>
      </c>
    </row>
    <row r="89" s="5" customFormat="1" ht="16.5" customHeight="1">
      <c r="A89" s="116" t="s">
        <v>82</v>
      </c>
      <c r="B89" s="117"/>
      <c r="C89" s="118"/>
      <c r="D89" s="119" t="s">
        <v>86</v>
      </c>
      <c r="E89" s="119"/>
      <c r="F89" s="119"/>
      <c r="G89" s="119"/>
      <c r="H89" s="119"/>
      <c r="I89" s="120"/>
      <c r="J89" s="119" t="s">
        <v>87</v>
      </c>
      <c r="K89" s="119"/>
      <c r="L89" s="119"/>
      <c r="M89" s="119"/>
      <c r="N89" s="119"/>
      <c r="O89" s="119"/>
      <c r="P89" s="119"/>
      <c r="Q89" s="119"/>
      <c r="R89" s="119"/>
      <c r="S89" s="119"/>
      <c r="T89" s="119"/>
      <c r="U89" s="119"/>
      <c r="V89" s="119"/>
      <c r="W89" s="119"/>
      <c r="X89" s="119"/>
      <c r="Y89" s="119"/>
      <c r="Z89" s="119"/>
      <c r="AA89" s="119"/>
      <c r="AB89" s="119"/>
      <c r="AC89" s="119"/>
      <c r="AD89" s="119"/>
      <c r="AE89" s="119"/>
      <c r="AF89" s="119"/>
      <c r="AG89" s="121">
        <f>'2 - Strešný plášť'!M30</f>
        <v>0</v>
      </c>
      <c r="AH89" s="120"/>
      <c r="AI89" s="120"/>
      <c r="AJ89" s="120"/>
      <c r="AK89" s="120"/>
      <c r="AL89" s="120"/>
      <c r="AM89" s="120"/>
      <c r="AN89" s="121">
        <f>SUM(AG89,AT89)</f>
        <v>0</v>
      </c>
      <c r="AO89" s="120"/>
      <c r="AP89" s="120"/>
      <c r="AQ89" s="122"/>
      <c r="AS89" s="123">
        <f>'2 - Strešný plášť'!M28</f>
        <v>0</v>
      </c>
      <c r="AT89" s="124">
        <f>ROUND(SUM(AV89:AW89),2)</f>
        <v>0</v>
      </c>
      <c r="AU89" s="125">
        <f>'2 - Strešný plášť'!W127</f>
        <v>0</v>
      </c>
      <c r="AV89" s="124">
        <f>'2 - Strešný plášť'!M32</f>
        <v>0</v>
      </c>
      <c r="AW89" s="124">
        <f>'2 - Strešný plášť'!M33</f>
        <v>0</v>
      </c>
      <c r="AX89" s="124">
        <f>'2 - Strešný plášť'!M34</f>
        <v>0</v>
      </c>
      <c r="AY89" s="124">
        <f>'2 - Strešný plášť'!M35</f>
        <v>0</v>
      </c>
      <c r="AZ89" s="124">
        <f>'2 - Strešný plášť'!H32</f>
        <v>0</v>
      </c>
      <c r="BA89" s="124">
        <f>'2 - Strešný plášť'!H33</f>
        <v>0</v>
      </c>
      <c r="BB89" s="124">
        <f>'2 - Strešný plášť'!H34</f>
        <v>0</v>
      </c>
      <c r="BC89" s="124">
        <f>'2 - Strešný plášť'!H35</f>
        <v>0</v>
      </c>
      <c r="BD89" s="126">
        <f>'2 - Strešný plášť'!H36</f>
        <v>0</v>
      </c>
      <c r="BT89" s="127" t="s">
        <v>83</v>
      </c>
      <c r="BV89" s="127" t="s">
        <v>79</v>
      </c>
      <c r="BW89" s="127" t="s">
        <v>88</v>
      </c>
      <c r="BX89" s="127" t="s">
        <v>80</v>
      </c>
    </row>
    <row r="90" s="5" customFormat="1" ht="16.5" customHeight="1">
      <c r="A90" s="116" t="s">
        <v>82</v>
      </c>
      <c r="B90" s="117"/>
      <c r="C90" s="118"/>
      <c r="D90" s="119" t="s">
        <v>89</v>
      </c>
      <c r="E90" s="119"/>
      <c r="F90" s="119"/>
      <c r="G90" s="119"/>
      <c r="H90" s="119"/>
      <c r="I90" s="120"/>
      <c r="J90" s="119" t="s">
        <v>90</v>
      </c>
      <c r="K90" s="119"/>
      <c r="L90" s="119"/>
      <c r="M90" s="119"/>
      <c r="N90" s="119"/>
      <c r="O90" s="119"/>
      <c r="P90" s="119"/>
      <c r="Q90" s="119"/>
      <c r="R90" s="119"/>
      <c r="S90" s="119"/>
      <c r="T90" s="119"/>
      <c r="U90" s="119"/>
      <c r="V90" s="119"/>
      <c r="W90" s="119"/>
      <c r="X90" s="119"/>
      <c r="Y90" s="119"/>
      <c r="Z90" s="119"/>
      <c r="AA90" s="119"/>
      <c r="AB90" s="119"/>
      <c r="AC90" s="119"/>
      <c r="AD90" s="119"/>
      <c r="AE90" s="119"/>
      <c r="AF90" s="119"/>
      <c r="AG90" s="121">
        <f>'3 - Výplne otvorov'!M30</f>
        <v>0</v>
      </c>
      <c r="AH90" s="120"/>
      <c r="AI90" s="120"/>
      <c r="AJ90" s="120"/>
      <c r="AK90" s="120"/>
      <c r="AL90" s="120"/>
      <c r="AM90" s="120"/>
      <c r="AN90" s="121">
        <f>SUM(AG90,AT90)</f>
        <v>0</v>
      </c>
      <c r="AO90" s="120"/>
      <c r="AP90" s="120"/>
      <c r="AQ90" s="122"/>
      <c r="AS90" s="123">
        <f>'3 - Výplne otvorov'!M28</f>
        <v>0</v>
      </c>
      <c r="AT90" s="124">
        <f>ROUND(SUM(AV90:AW90),2)</f>
        <v>0</v>
      </c>
      <c r="AU90" s="125">
        <f>'3 - Výplne otvorov'!W126</f>
        <v>0</v>
      </c>
      <c r="AV90" s="124">
        <f>'3 - Výplne otvorov'!M32</f>
        <v>0</v>
      </c>
      <c r="AW90" s="124">
        <f>'3 - Výplne otvorov'!M33</f>
        <v>0</v>
      </c>
      <c r="AX90" s="124">
        <f>'3 - Výplne otvorov'!M34</f>
        <v>0</v>
      </c>
      <c r="AY90" s="124">
        <f>'3 - Výplne otvorov'!M35</f>
        <v>0</v>
      </c>
      <c r="AZ90" s="124">
        <f>'3 - Výplne otvorov'!H32</f>
        <v>0</v>
      </c>
      <c r="BA90" s="124">
        <f>'3 - Výplne otvorov'!H33</f>
        <v>0</v>
      </c>
      <c r="BB90" s="124">
        <f>'3 - Výplne otvorov'!H34</f>
        <v>0</v>
      </c>
      <c r="BC90" s="124">
        <f>'3 - Výplne otvorov'!H35</f>
        <v>0</v>
      </c>
      <c r="BD90" s="126">
        <f>'3 - Výplne otvorov'!H36</f>
        <v>0</v>
      </c>
      <c r="BT90" s="127" t="s">
        <v>83</v>
      </c>
      <c r="BV90" s="127" t="s">
        <v>79</v>
      </c>
      <c r="BW90" s="127" t="s">
        <v>91</v>
      </c>
      <c r="BX90" s="127" t="s">
        <v>80</v>
      </c>
    </row>
    <row r="91" s="5" customFormat="1" ht="47.25" customHeight="1">
      <c r="A91" s="116" t="s">
        <v>82</v>
      </c>
      <c r="B91" s="117"/>
      <c r="C91" s="118"/>
      <c r="D91" s="119" t="s">
        <v>92</v>
      </c>
      <c r="E91" s="119"/>
      <c r="F91" s="119"/>
      <c r="G91" s="119"/>
      <c r="H91" s="119"/>
      <c r="I91" s="120"/>
      <c r="J91" s="119" t="s">
        <v>93</v>
      </c>
      <c r="K91" s="119"/>
      <c r="L91" s="119"/>
      <c r="M91" s="119"/>
      <c r="N91" s="119"/>
      <c r="O91" s="119"/>
      <c r="P91" s="119"/>
      <c r="Q91" s="119"/>
      <c r="R91" s="119"/>
      <c r="S91" s="119"/>
      <c r="T91" s="119"/>
      <c r="U91" s="119"/>
      <c r="V91" s="119"/>
      <c r="W91" s="119"/>
      <c r="X91" s="119"/>
      <c r="Y91" s="119"/>
      <c r="Z91" s="119"/>
      <c r="AA91" s="119"/>
      <c r="AB91" s="119"/>
      <c r="AC91" s="119"/>
      <c r="AD91" s="119"/>
      <c r="AE91" s="119"/>
      <c r="AF91" s="119"/>
      <c r="AG91" s="121">
        <f>'4 - Ostatné - Búracie prá...'!M30</f>
        <v>0</v>
      </c>
      <c r="AH91" s="120"/>
      <c r="AI91" s="120"/>
      <c r="AJ91" s="120"/>
      <c r="AK91" s="120"/>
      <c r="AL91" s="120"/>
      <c r="AM91" s="120"/>
      <c r="AN91" s="121">
        <f>SUM(AG91,AT91)</f>
        <v>0</v>
      </c>
      <c r="AO91" s="120"/>
      <c r="AP91" s="120"/>
      <c r="AQ91" s="122"/>
      <c r="AS91" s="123">
        <f>'4 - Ostatné - Búracie prá...'!M28</f>
        <v>0</v>
      </c>
      <c r="AT91" s="124">
        <f>ROUND(SUM(AV91:AW91),2)</f>
        <v>0</v>
      </c>
      <c r="AU91" s="125">
        <f>'4 - Ostatné - Búracie prá...'!W137</f>
        <v>0</v>
      </c>
      <c r="AV91" s="124">
        <f>'4 - Ostatné - Búracie prá...'!M32</f>
        <v>0</v>
      </c>
      <c r="AW91" s="124">
        <f>'4 - Ostatné - Búracie prá...'!M33</f>
        <v>0</v>
      </c>
      <c r="AX91" s="124">
        <f>'4 - Ostatné - Búracie prá...'!M34</f>
        <v>0</v>
      </c>
      <c r="AY91" s="124">
        <f>'4 - Ostatné - Búracie prá...'!M35</f>
        <v>0</v>
      </c>
      <c r="AZ91" s="124">
        <f>'4 - Ostatné - Búracie prá...'!H32</f>
        <v>0</v>
      </c>
      <c r="BA91" s="124">
        <f>'4 - Ostatné - Búracie prá...'!H33</f>
        <v>0</v>
      </c>
      <c r="BB91" s="124">
        <f>'4 - Ostatné - Búracie prá...'!H34</f>
        <v>0</v>
      </c>
      <c r="BC91" s="124">
        <f>'4 - Ostatné - Búracie prá...'!H35</f>
        <v>0</v>
      </c>
      <c r="BD91" s="126">
        <f>'4 - Ostatné - Búracie prá...'!H36</f>
        <v>0</v>
      </c>
      <c r="BT91" s="127" t="s">
        <v>83</v>
      </c>
      <c r="BV91" s="127" t="s">
        <v>79</v>
      </c>
      <c r="BW91" s="127" t="s">
        <v>94</v>
      </c>
      <c r="BX91" s="127" t="s">
        <v>80</v>
      </c>
    </row>
    <row r="92" s="5" customFormat="1" ht="16.5" customHeight="1">
      <c r="A92" s="116" t="s">
        <v>82</v>
      </c>
      <c r="B92" s="117"/>
      <c r="C92" s="118"/>
      <c r="D92" s="119" t="s">
        <v>95</v>
      </c>
      <c r="E92" s="119"/>
      <c r="F92" s="119"/>
      <c r="G92" s="119"/>
      <c r="H92" s="119"/>
      <c r="I92" s="120"/>
      <c r="J92" s="119" t="s">
        <v>96</v>
      </c>
      <c r="K92" s="119"/>
      <c r="L92" s="119"/>
      <c r="M92" s="119"/>
      <c r="N92" s="119"/>
      <c r="O92" s="119"/>
      <c r="P92" s="119"/>
      <c r="Q92" s="119"/>
      <c r="R92" s="119"/>
      <c r="S92" s="119"/>
      <c r="T92" s="119"/>
      <c r="U92" s="119"/>
      <c r="V92" s="119"/>
      <c r="W92" s="119"/>
      <c r="X92" s="119"/>
      <c r="Y92" s="119"/>
      <c r="Z92" s="119"/>
      <c r="AA92" s="119"/>
      <c r="AB92" s="119"/>
      <c r="AC92" s="119"/>
      <c r="AD92" s="119"/>
      <c r="AE92" s="119"/>
      <c r="AF92" s="119"/>
      <c r="AG92" s="121">
        <f>'5 - Zdravotechnika'!M30</f>
        <v>0</v>
      </c>
      <c r="AH92" s="120"/>
      <c r="AI92" s="120"/>
      <c r="AJ92" s="120"/>
      <c r="AK92" s="120"/>
      <c r="AL92" s="120"/>
      <c r="AM92" s="120"/>
      <c r="AN92" s="121">
        <f>SUM(AG92,AT92)</f>
        <v>0</v>
      </c>
      <c r="AO92" s="120"/>
      <c r="AP92" s="120"/>
      <c r="AQ92" s="122"/>
      <c r="AS92" s="123">
        <f>'5 - Zdravotechnika'!M28</f>
        <v>0</v>
      </c>
      <c r="AT92" s="124">
        <f>ROUND(SUM(AV92:AW92),2)</f>
        <v>0</v>
      </c>
      <c r="AU92" s="125">
        <f>'5 - Zdravotechnika'!W132</f>
        <v>0</v>
      </c>
      <c r="AV92" s="124">
        <f>'5 - Zdravotechnika'!M32</f>
        <v>0</v>
      </c>
      <c r="AW92" s="124">
        <f>'5 - Zdravotechnika'!M33</f>
        <v>0</v>
      </c>
      <c r="AX92" s="124">
        <f>'5 - Zdravotechnika'!M34</f>
        <v>0</v>
      </c>
      <c r="AY92" s="124">
        <f>'5 - Zdravotechnika'!M35</f>
        <v>0</v>
      </c>
      <c r="AZ92" s="124">
        <f>'5 - Zdravotechnika'!H32</f>
        <v>0</v>
      </c>
      <c r="BA92" s="124">
        <f>'5 - Zdravotechnika'!H33</f>
        <v>0</v>
      </c>
      <c r="BB92" s="124">
        <f>'5 - Zdravotechnika'!H34</f>
        <v>0</v>
      </c>
      <c r="BC92" s="124">
        <f>'5 - Zdravotechnika'!H35</f>
        <v>0</v>
      </c>
      <c r="BD92" s="126">
        <f>'5 - Zdravotechnika'!H36</f>
        <v>0</v>
      </c>
      <c r="BT92" s="127" t="s">
        <v>83</v>
      </c>
      <c r="BV92" s="127" t="s">
        <v>79</v>
      </c>
      <c r="BW92" s="127" t="s">
        <v>97</v>
      </c>
      <c r="BX92" s="127" t="s">
        <v>80</v>
      </c>
    </row>
    <row r="93" s="5" customFormat="1" ht="16.5" customHeight="1">
      <c r="A93" s="116" t="s">
        <v>82</v>
      </c>
      <c r="B93" s="117"/>
      <c r="C93" s="118"/>
      <c r="D93" s="119" t="s">
        <v>98</v>
      </c>
      <c r="E93" s="119"/>
      <c r="F93" s="119"/>
      <c r="G93" s="119"/>
      <c r="H93" s="119"/>
      <c r="I93" s="120"/>
      <c r="J93" s="119" t="s">
        <v>99</v>
      </c>
      <c r="K93" s="119"/>
      <c r="L93" s="119"/>
      <c r="M93" s="119"/>
      <c r="N93" s="119"/>
      <c r="O93" s="119"/>
      <c r="P93" s="119"/>
      <c r="Q93" s="119"/>
      <c r="R93" s="119"/>
      <c r="S93" s="119"/>
      <c r="T93" s="119"/>
      <c r="U93" s="119"/>
      <c r="V93" s="119"/>
      <c r="W93" s="119"/>
      <c r="X93" s="119"/>
      <c r="Y93" s="119"/>
      <c r="Z93" s="119"/>
      <c r="AA93" s="119"/>
      <c r="AB93" s="119"/>
      <c r="AC93" s="119"/>
      <c r="AD93" s="119"/>
      <c r="AE93" s="119"/>
      <c r="AF93" s="119"/>
      <c r="AG93" s="121">
        <f>'6 - Vykurovanie'!M30</f>
        <v>0</v>
      </c>
      <c r="AH93" s="120"/>
      <c r="AI93" s="120"/>
      <c r="AJ93" s="120"/>
      <c r="AK93" s="120"/>
      <c r="AL93" s="120"/>
      <c r="AM93" s="120"/>
      <c r="AN93" s="121">
        <f>SUM(AG93,AT93)</f>
        <v>0</v>
      </c>
      <c r="AO93" s="120"/>
      <c r="AP93" s="120"/>
      <c r="AQ93" s="122"/>
      <c r="AS93" s="123">
        <f>'6 - Vykurovanie'!M28</f>
        <v>0</v>
      </c>
      <c r="AT93" s="124">
        <f>ROUND(SUM(AV93:AW93),2)</f>
        <v>0</v>
      </c>
      <c r="AU93" s="125">
        <f>'6 - Vykurovanie'!W118</f>
        <v>0</v>
      </c>
      <c r="AV93" s="124">
        <f>'6 - Vykurovanie'!M32</f>
        <v>0</v>
      </c>
      <c r="AW93" s="124">
        <f>'6 - Vykurovanie'!M33</f>
        <v>0</v>
      </c>
      <c r="AX93" s="124">
        <f>'6 - Vykurovanie'!M34</f>
        <v>0</v>
      </c>
      <c r="AY93" s="124">
        <f>'6 - Vykurovanie'!M35</f>
        <v>0</v>
      </c>
      <c r="AZ93" s="124">
        <f>'6 - Vykurovanie'!H32</f>
        <v>0</v>
      </c>
      <c r="BA93" s="124">
        <f>'6 - Vykurovanie'!H33</f>
        <v>0</v>
      </c>
      <c r="BB93" s="124">
        <f>'6 - Vykurovanie'!H34</f>
        <v>0</v>
      </c>
      <c r="BC93" s="124">
        <f>'6 - Vykurovanie'!H35</f>
        <v>0</v>
      </c>
      <c r="BD93" s="126">
        <f>'6 - Vykurovanie'!H36</f>
        <v>0</v>
      </c>
      <c r="BT93" s="127" t="s">
        <v>83</v>
      </c>
      <c r="BV93" s="127" t="s">
        <v>79</v>
      </c>
      <c r="BW93" s="127" t="s">
        <v>100</v>
      </c>
      <c r="BX93" s="127" t="s">
        <v>80</v>
      </c>
    </row>
    <row r="94" s="5" customFormat="1" ht="16.5" customHeight="1">
      <c r="A94" s="116" t="s">
        <v>82</v>
      </c>
      <c r="B94" s="117"/>
      <c r="C94" s="118"/>
      <c r="D94" s="119" t="s">
        <v>101</v>
      </c>
      <c r="E94" s="119"/>
      <c r="F94" s="119"/>
      <c r="G94" s="119"/>
      <c r="H94" s="119"/>
      <c r="I94" s="120"/>
      <c r="J94" s="119" t="s">
        <v>102</v>
      </c>
      <c r="K94" s="119"/>
      <c r="L94" s="119"/>
      <c r="M94" s="119"/>
      <c r="N94" s="119"/>
      <c r="O94" s="119"/>
      <c r="P94" s="119"/>
      <c r="Q94" s="119"/>
      <c r="R94" s="119"/>
      <c r="S94" s="119"/>
      <c r="T94" s="119"/>
      <c r="U94" s="119"/>
      <c r="V94" s="119"/>
      <c r="W94" s="119"/>
      <c r="X94" s="119"/>
      <c r="Y94" s="119"/>
      <c r="Z94" s="119"/>
      <c r="AA94" s="119"/>
      <c r="AB94" s="119"/>
      <c r="AC94" s="119"/>
      <c r="AD94" s="119"/>
      <c r="AE94" s="119"/>
      <c r="AF94" s="119"/>
      <c r="AG94" s="121">
        <f>'7 - Plynové odberné zaria...'!M30</f>
        <v>0</v>
      </c>
      <c r="AH94" s="120"/>
      <c r="AI94" s="120"/>
      <c r="AJ94" s="120"/>
      <c r="AK94" s="120"/>
      <c r="AL94" s="120"/>
      <c r="AM94" s="120"/>
      <c r="AN94" s="121">
        <f>SUM(AG94,AT94)</f>
        <v>0</v>
      </c>
      <c r="AO94" s="120"/>
      <c r="AP94" s="120"/>
      <c r="AQ94" s="122"/>
      <c r="AS94" s="123">
        <f>'7 - Plynové odberné zaria...'!M28</f>
        <v>0</v>
      </c>
      <c r="AT94" s="124">
        <f>ROUND(SUM(AV94:AW94),2)</f>
        <v>0</v>
      </c>
      <c r="AU94" s="125">
        <f>'7 - Plynové odberné zaria...'!W118</f>
        <v>0</v>
      </c>
      <c r="AV94" s="124">
        <f>'7 - Plynové odberné zaria...'!M32</f>
        <v>0</v>
      </c>
      <c r="AW94" s="124">
        <f>'7 - Plynové odberné zaria...'!M33</f>
        <v>0</v>
      </c>
      <c r="AX94" s="124">
        <f>'7 - Plynové odberné zaria...'!M34</f>
        <v>0</v>
      </c>
      <c r="AY94" s="124">
        <f>'7 - Plynové odberné zaria...'!M35</f>
        <v>0</v>
      </c>
      <c r="AZ94" s="124">
        <f>'7 - Plynové odberné zaria...'!H32</f>
        <v>0</v>
      </c>
      <c r="BA94" s="124">
        <f>'7 - Plynové odberné zaria...'!H33</f>
        <v>0</v>
      </c>
      <c r="BB94" s="124">
        <f>'7 - Plynové odberné zaria...'!H34</f>
        <v>0</v>
      </c>
      <c r="BC94" s="124">
        <f>'7 - Plynové odberné zaria...'!H35</f>
        <v>0</v>
      </c>
      <c r="BD94" s="126">
        <f>'7 - Plynové odberné zaria...'!H36</f>
        <v>0</v>
      </c>
      <c r="BT94" s="127" t="s">
        <v>83</v>
      </c>
      <c r="BV94" s="127" t="s">
        <v>79</v>
      </c>
      <c r="BW94" s="127" t="s">
        <v>103</v>
      </c>
      <c r="BX94" s="127" t="s">
        <v>80</v>
      </c>
    </row>
    <row r="95" s="5" customFormat="1" ht="31.5" customHeight="1">
      <c r="A95" s="116" t="s">
        <v>82</v>
      </c>
      <c r="B95" s="117"/>
      <c r="C95" s="118"/>
      <c r="D95" s="119" t="s">
        <v>104</v>
      </c>
      <c r="E95" s="119"/>
      <c r="F95" s="119"/>
      <c r="G95" s="119"/>
      <c r="H95" s="119"/>
      <c r="I95" s="120"/>
      <c r="J95" s="119" t="s">
        <v>105</v>
      </c>
      <c r="K95" s="119"/>
      <c r="L95" s="119"/>
      <c r="M95" s="119"/>
      <c r="N95" s="119"/>
      <c r="O95" s="119"/>
      <c r="P95" s="119"/>
      <c r="Q95" s="119"/>
      <c r="R95" s="119"/>
      <c r="S95" s="119"/>
      <c r="T95" s="119"/>
      <c r="U95" s="119"/>
      <c r="V95" s="119"/>
      <c r="W95" s="119"/>
      <c r="X95" s="119"/>
      <c r="Y95" s="119"/>
      <c r="Z95" s="119"/>
      <c r="AA95" s="119"/>
      <c r="AB95" s="119"/>
      <c r="AC95" s="119"/>
      <c r="AD95" s="119"/>
      <c r="AE95" s="119"/>
      <c r="AF95" s="119"/>
      <c r="AG95" s="121">
        <f>'8 - Elektromontáže, blesk...'!M30</f>
        <v>0</v>
      </c>
      <c r="AH95" s="120"/>
      <c r="AI95" s="120"/>
      <c r="AJ95" s="120"/>
      <c r="AK95" s="120"/>
      <c r="AL95" s="120"/>
      <c r="AM95" s="120"/>
      <c r="AN95" s="121">
        <f>SUM(AG95,AT95)</f>
        <v>0</v>
      </c>
      <c r="AO95" s="120"/>
      <c r="AP95" s="120"/>
      <c r="AQ95" s="122"/>
      <c r="AS95" s="128">
        <f>'8 - Elektromontáže, blesk...'!M28</f>
        <v>0</v>
      </c>
      <c r="AT95" s="129">
        <f>ROUND(SUM(AV95:AW95),2)</f>
        <v>0</v>
      </c>
      <c r="AU95" s="130">
        <f>'8 - Elektromontáže, blesk...'!W126</f>
        <v>0</v>
      </c>
      <c r="AV95" s="129">
        <f>'8 - Elektromontáže, blesk...'!M32</f>
        <v>0</v>
      </c>
      <c r="AW95" s="129">
        <f>'8 - Elektromontáže, blesk...'!M33</f>
        <v>0</v>
      </c>
      <c r="AX95" s="129">
        <f>'8 - Elektromontáže, blesk...'!M34</f>
        <v>0</v>
      </c>
      <c r="AY95" s="129">
        <f>'8 - Elektromontáže, blesk...'!M35</f>
        <v>0</v>
      </c>
      <c r="AZ95" s="129">
        <f>'8 - Elektromontáže, blesk...'!H32</f>
        <v>0</v>
      </c>
      <c r="BA95" s="129">
        <f>'8 - Elektromontáže, blesk...'!H33</f>
        <v>0</v>
      </c>
      <c r="BB95" s="129">
        <f>'8 - Elektromontáže, blesk...'!H34</f>
        <v>0</v>
      </c>
      <c r="BC95" s="129">
        <f>'8 - Elektromontáže, blesk...'!H35</f>
        <v>0</v>
      </c>
      <c r="BD95" s="131">
        <f>'8 - Elektromontáže, blesk...'!H36</f>
        <v>0</v>
      </c>
      <c r="BT95" s="127" t="s">
        <v>83</v>
      </c>
      <c r="BV95" s="127" t="s">
        <v>79</v>
      </c>
      <c r="BW95" s="127" t="s">
        <v>106</v>
      </c>
      <c r="BX95" s="127" t="s">
        <v>80</v>
      </c>
    </row>
    <row r="96">
      <c r="B96" s="28"/>
      <c r="C96" s="33"/>
      <c r="D96" s="33"/>
      <c r="E96" s="33"/>
      <c r="F96" s="33"/>
      <c r="G96" s="33"/>
      <c r="H96" s="33"/>
      <c r="I96" s="33"/>
      <c r="J96" s="33"/>
      <c r="K96" s="33"/>
      <c r="L96" s="33"/>
      <c r="M96" s="33"/>
      <c r="N96" s="33"/>
      <c r="O96" s="33"/>
      <c r="P96" s="33"/>
      <c r="Q96" s="33"/>
      <c r="R96" s="3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F96" s="33"/>
      <c r="AG96" s="33"/>
      <c r="AH96" s="33"/>
      <c r="AI96" s="33"/>
      <c r="AJ96" s="33"/>
      <c r="AK96" s="33"/>
      <c r="AL96" s="33"/>
      <c r="AM96" s="33"/>
      <c r="AN96" s="33"/>
      <c r="AO96" s="33"/>
      <c r="AP96" s="33"/>
      <c r="AQ96" s="31"/>
    </row>
    <row r="97" s="1" customFormat="1" ht="30" customHeight="1">
      <c r="B97" s="48"/>
      <c r="C97" s="106" t="s">
        <v>107</v>
      </c>
      <c r="D97" s="49"/>
      <c r="E97" s="49"/>
      <c r="F97" s="49"/>
      <c r="G97" s="49"/>
      <c r="H97" s="49"/>
      <c r="I97" s="49"/>
      <c r="J97" s="49"/>
      <c r="K97" s="49"/>
      <c r="L97" s="49"/>
      <c r="M97" s="49"/>
      <c r="N97" s="49"/>
      <c r="O97" s="49"/>
      <c r="P97" s="49"/>
      <c r="Q97" s="49"/>
      <c r="R97" s="49"/>
      <c r="S97" s="49"/>
      <c r="T97" s="49"/>
      <c r="U97" s="49"/>
      <c r="V97" s="49"/>
      <c r="W97" s="49"/>
      <c r="X97" s="49"/>
      <c r="Y97" s="49"/>
      <c r="Z97" s="49"/>
      <c r="AA97" s="49"/>
      <c r="AB97" s="49"/>
      <c r="AC97" s="49"/>
      <c r="AD97" s="49"/>
      <c r="AE97" s="49"/>
      <c r="AF97" s="49"/>
      <c r="AG97" s="109">
        <f>ROUND(SUM(AG98:AG101),2)</f>
        <v>0</v>
      </c>
      <c r="AH97" s="109"/>
      <c r="AI97" s="109"/>
      <c r="AJ97" s="109"/>
      <c r="AK97" s="109"/>
      <c r="AL97" s="109"/>
      <c r="AM97" s="109"/>
      <c r="AN97" s="109">
        <f>ROUND(SUM(AN98:AN101),2)</f>
        <v>0</v>
      </c>
      <c r="AO97" s="109"/>
      <c r="AP97" s="109"/>
      <c r="AQ97" s="50"/>
      <c r="AS97" s="102" t="s">
        <v>108</v>
      </c>
      <c r="AT97" s="103" t="s">
        <v>109</v>
      </c>
      <c r="AU97" s="103" t="s">
        <v>41</v>
      </c>
      <c r="AV97" s="104" t="s">
        <v>64</v>
      </c>
    </row>
    <row r="98" s="1" customFormat="1" ht="19.92" customHeight="1">
      <c r="B98" s="48"/>
      <c r="C98" s="49"/>
      <c r="D98" s="132" t="s">
        <v>110</v>
      </c>
      <c r="E98" s="49"/>
      <c r="F98" s="49"/>
      <c r="G98" s="49"/>
      <c r="H98" s="49"/>
      <c r="I98" s="49"/>
      <c r="J98" s="49"/>
      <c r="K98" s="49"/>
      <c r="L98" s="49"/>
      <c r="M98" s="49"/>
      <c r="N98" s="49"/>
      <c r="O98" s="49"/>
      <c r="P98" s="49"/>
      <c r="Q98" s="49"/>
      <c r="R98" s="49"/>
      <c r="S98" s="49"/>
      <c r="T98" s="49"/>
      <c r="U98" s="49"/>
      <c r="V98" s="49"/>
      <c r="W98" s="49"/>
      <c r="X98" s="49"/>
      <c r="Y98" s="49"/>
      <c r="Z98" s="49"/>
      <c r="AA98" s="49"/>
      <c r="AB98" s="49"/>
      <c r="AC98" s="49"/>
      <c r="AD98" s="49"/>
      <c r="AE98" s="49"/>
      <c r="AF98" s="49"/>
      <c r="AG98" s="133">
        <f>ROUND(AG87*AS98,2)</f>
        <v>0</v>
      </c>
      <c r="AH98" s="134"/>
      <c r="AI98" s="134"/>
      <c r="AJ98" s="134"/>
      <c r="AK98" s="134"/>
      <c r="AL98" s="134"/>
      <c r="AM98" s="134"/>
      <c r="AN98" s="134">
        <f>ROUND(AG98+AV98,2)</f>
        <v>0</v>
      </c>
      <c r="AO98" s="134"/>
      <c r="AP98" s="134"/>
      <c r="AQ98" s="50"/>
      <c r="AS98" s="135">
        <v>0</v>
      </c>
      <c r="AT98" s="136" t="s">
        <v>111</v>
      </c>
      <c r="AU98" s="136" t="s">
        <v>42</v>
      </c>
      <c r="AV98" s="137">
        <f>ROUND(IF(AU98="základná",AG98*L31,IF(AU98="znížená",AG98*L32,0)),2)</f>
        <v>0</v>
      </c>
      <c r="BV98" s="24" t="s">
        <v>112</v>
      </c>
      <c r="BY98" s="138">
        <f>IF(AU98="základná",AV98,0)</f>
        <v>0</v>
      </c>
      <c r="BZ98" s="138">
        <f>IF(AU98="znížená",AV98,0)</f>
        <v>0</v>
      </c>
      <c r="CA98" s="138">
        <v>0</v>
      </c>
      <c r="CB98" s="138">
        <v>0</v>
      </c>
      <c r="CC98" s="138">
        <v>0</v>
      </c>
      <c r="CD98" s="138">
        <f>IF(AU98="základná",AG98,0)</f>
        <v>0</v>
      </c>
      <c r="CE98" s="138">
        <f>IF(AU98="znížená",AG98,0)</f>
        <v>0</v>
      </c>
      <c r="CF98" s="138">
        <f>IF(AU98="zákl. prenesená",AG98,0)</f>
        <v>0</v>
      </c>
      <c r="CG98" s="138">
        <f>IF(AU98="zníž. prenesená",AG98,0)</f>
        <v>0</v>
      </c>
      <c r="CH98" s="138">
        <f>IF(AU98="nulová",AG98,0)</f>
        <v>0</v>
      </c>
      <c r="CI98" s="24">
        <f>IF(AU98="základná",1,IF(AU98="znížená",2,IF(AU98="zákl. prenesená",4,IF(AU98="zníž. prenesená",5,3))))</f>
        <v>1</v>
      </c>
      <c r="CJ98" s="24">
        <f>IF(AT98="stavebná časť",1,IF(8898="investičná časť",2,3))</f>
        <v>1</v>
      </c>
      <c r="CK98" s="24" t="str">
        <f>IF(D98="Vyplň vlastné","","x")</f>
        <v>x</v>
      </c>
    </row>
    <row r="99" s="1" customFormat="1" ht="19.92" customHeight="1">
      <c r="B99" s="48"/>
      <c r="C99" s="49"/>
      <c r="D99" s="139" t="s">
        <v>113</v>
      </c>
      <c r="E99" s="132"/>
      <c r="F99" s="132"/>
      <c r="G99" s="132"/>
      <c r="H99" s="132"/>
      <c r="I99" s="132"/>
      <c r="J99" s="132"/>
      <c r="K99" s="132"/>
      <c r="L99" s="132"/>
      <c r="M99" s="132"/>
      <c r="N99" s="132"/>
      <c r="O99" s="132"/>
      <c r="P99" s="132"/>
      <c r="Q99" s="132"/>
      <c r="R99" s="132"/>
      <c r="S99" s="132"/>
      <c r="T99" s="132"/>
      <c r="U99" s="132"/>
      <c r="V99" s="132"/>
      <c r="W99" s="132"/>
      <c r="X99" s="132"/>
      <c r="Y99" s="132"/>
      <c r="Z99" s="132"/>
      <c r="AA99" s="132"/>
      <c r="AB99" s="132"/>
      <c r="AC99" s="49"/>
      <c r="AD99" s="49"/>
      <c r="AE99" s="49"/>
      <c r="AF99" s="49"/>
      <c r="AG99" s="133">
        <f>AG87*AS99</f>
        <v>0</v>
      </c>
      <c r="AH99" s="134"/>
      <c r="AI99" s="134"/>
      <c r="AJ99" s="134"/>
      <c r="AK99" s="134"/>
      <c r="AL99" s="134"/>
      <c r="AM99" s="134"/>
      <c r="AN99" s="134">
        <f>AG99+AV99</f>
        <v>0</v>
      </c>
      <c r="AO99" s="134"/>
      <c r="AP99" s="134"/>
      <c r="AQ99" s="50"/>
      <c r="AS99" s="140">
        <v>0</v>
      </c>
      <c r="AT99" s="141" t="s">
        <v>111</v>
      </c>
      <c r="AU99" s="141" t="s">
        <v>42</v>
      </c>
      <c r="AV99" s="142">
        <f>ROUND(IF(AU99="nulová",0,IF(OR(AU99="základná",AU99="zákl. prenesená"),AG99*L31,AG99*L32)),2)</f>
        <v>0</v>
      </c>
      <c r="BV99" s="24" t="s">
        <v>114</v>
      </c>
      <c r="BY99" s="138">
        <f>IF(AU99="základná",AV99,0)</f>
        <v>0</v>
      </c>
      <c r="BZ99" s="138">
        <f>IF(AU99="znížená",AV99,0)</f>
        <v>0</v>
      </c>
      <c r="CA99" s="138">
        <f>IF(AU99="zákl. prenesená",AV99,0)</f>
        <v>0</v>
      </c>
      <c r="CB99" s="138">
        <f>IF(AU99="zníž. prenesená",AV99,0)</f>
        <v>0</v>
      </c>
      <c r="CC99" s="138">
        <f>IF(AU99="nulová",AV99,0)</f>
        <v>0</v>
      </c>
      <c r="CD99" s="138">
        <f>IF(AU99="základná",AG99,0)</f>
        <v>0</v>
      </c>
      <c r="CE99" s="138">
        <f>IF(AU99="znížená",AG99,0)</f>
        <v>0</v>
      </c>
      <c r="CF99" s="138">
        <f>IF(AU99="zákl. prenesená",AG99,0)</f>
        <v>0</v>
      </c>
      <c r="CG99" s="138">
        <f>IF(AU99="zníž. prenesená",AG99,0)</f>
        <v>0</v>
      </c>
      <c r="CH99" s="138">
        <f>IF(AU99="nulová",AG99,0)</f>
        <v>0</v>
      </c>
      <c r="CI99" s="24">
        <f>IF(AU99="základná",1,IF(AU99="znížená",2,IF(AU99="zákl. prenesená",4,IF(AU99="zníž. prenesená",5,3))))</f>
        <v>1</v>
      </c>
      <c r="CJ99" s="24">
        <f>IF(AT99="stavebná časť",1,IF(8899="investičná časť",2,3))</f>
        <v>1</v>
      </c>
      <c r="CK99" s="24" t="str">
        <f>IF(D99="Vyplň vlastné","","x")</f>
        <v/>
      </c>
    </row>
    <row r="100" s="1" customFormat="1" ht="19.92" customHeight="1">
      <c r="B100" s="48"/>
      <c r="C100" s="49"/>
      <c r="D100" s="139" t="s">
        <v>113</v>
      </c>
      <c r="E100" s="132"/>
      <c r="F100" s="132"/>
      <c r="G100" s="132"/>
      <c r="H100" s="132"/>
      <c r="I100" s="132"/>
      <c r="J100" s="132"/>
      <c r="K100" s="132"/>
      <c r="L100" s="132"/>
      <c r="M100" s="132"/>
      <c r="N100" s="132"/>
      <c r="O100" s="132"/>
      <c r="P100" s="132"/>
      <c r="Q100" s="132"/>
      <c r="R100" s="132"/>
      <c r="S100" s="132"/>
      <c r="T100" s="132"/>
      <c r="U100" s="132"/>
      <c r="V100" s="132"/>
      <c r="W100" s="132"/>
      <c r="X100" s="132"/>
      <c r="Y100" s="132"/>
      <c r="Z100" s="132"/>
      <c r="AA100" s="132"/>
      <c r="AB100" s="132"/>
      <c r="AC100" s="49"/>
      <c r="AD100" s="49"/>
      <c r="AE100" s="49"/>
      <c r="AF100" s="49"/>
      <c r="AG100" s="133">
        <f>AG87*AS100</f>
        <v>0</v>
      </c>
      <c r="AH100" s="134"/>
      <c r="AI100" s="134"/>
      <c r="AJ100" s="134"/>
      <c r="AK100" s="134"/>
      <c r="AL100" s="134"/>
      <c r="AM100" s="134"/>
      <c r="AN100" s="134">
        <f>AG100+AV100</f>
        <v>0</v>
      </c>
      <c r="AO100" s="134"/>
      <c r="AP100" s="134"/>
      <c r="AQ100" s="50"/>
      <c r="AS100" s="140">
        <v>0</v>
      </c>
      <c r="AT100" s="141" t="s">
        <v>111</v>
      </c>
      <c r="AU100" s="141" t="s">
        <v>42</v>
      </c>
      <c r="AV100" s="142">
        <f>ROUND(IF(AU100="nulová",0,IF(OR(AU100="základná",AU100="zákl. prenesená"),AG100*L31,AG100*L32)),2)</f>
        <v>0</v>
      </c>
      <c r="BV100" s="24" t="s">
        <v>114</v>
      </c>
      <c r="BY100" s="138">
        <f>IF(AU100="základná",AV100,0)</f>
        <v>0</v>
      </c>
      <c r="BZ100" s="138">
        <f>IF(AU100="znížená",AV100,0)</f>
        <v>0</v>
      </c>
      <c r="CA100" s="138">
        <f>IF(AU100="zákl. prenesená",AV100,0)</f>
        <v>0</v>
      </c>
      <c r="CB100" s="138">
        <f>IF(AU100="zníž. prenesená",AV100,0)</f>
        <v>0</v>
      </c>
      <c r="CC100" s="138">
        <f>IF(AU100="nulová",AV100,0)</f>
        <v>0</v>
      </c>
      <c r="CD100" s="138">
        <f>IF(AU100="základná",AG100,0)</f>
        <v>0</v>
      </c>
      <c r="CE100" s="138">
        <f>IF(AU100="znížená",AG100,0)</f>
        <v>0</v>
      </c>
      <c r="CF100" s="138">
        <f>IF(AU100="zákl. prenesená",AG100,0)</f>
        <v>0</v>
      </c>
      <c r="CG100" s="138">
        <f>IF(AU100="zníž. prenesená",AG100,0)</f>
        <v>0</v>
      </c>
      <c r="CH100" s="138">
        <f>IF(AU100="nulová",AG100,0)</f>
        <v>0</v>
      </c>
      <c r="CI100" s="24">
        <f>IF(AU100="základná",1,IF(AU100="znížená",2,IF(AU100="zákl. prenesená",4,IF(AU100="zníž. prenesená",5,3))))</f>
        <v>1</v>
      </c>
      <c r="CJ100" s="24">
        <f>IF(AT100="stavebná časť",1,IF(88100="investičná časť",2,3))</f>
        <v>1</v>
      </c>
      <c r="CK100" s="24" t="str">
        <f>IF(D100="Vyplň vlastné","","x")</f>
        <v/>
      </c>
    </row>
    <row r="101" s="1" customFormat="1" ht="19.92" customHeight="1">
      <c r="B101" s="48"/>
      <c r="C101" s="49"/>
      <c r="D101" s="139" t="s">
        <v>113</v>
      </c>
      <c r="E101" s="132"/>
      <c r="F101" s="132"/>
      <c r="G101" s="132"/>
      <c r="H101" s="132"/>
      <c r="I101" s="132"/>
      <c r="J101" s="132"/>
      <c r="K101" s="132"/>
      <c r="L101" s="132"/>
      <c r="M101" s="132"/>
      <c r="N101" s="132"/>
      <c r="O101" s="132"/>
      <c r="P101" s="132"/>
      <c r="Q101" s="132"/>
      <c r="R101" s="132"/>
      <c r="S101" s="132"/>
      <c r="T101" s="132"/>
      <c r="U101" s="132"/>
      <c r="V101" s="132"/>
      <c r="W101" s="132"/>
      <c r="X101" s="132"/>
      <c r="Y101" s="132"/>
      <c r="Z101" s="132"/>
      <c r="AA101" s="132"/>
      <c r="AB101" s="132"/>
      <c r="AC101" s="49"/>
      <c r="AD101" s="49"/>
      <c r="AE101" s="49"/>
      <c r="AF101" s="49"/>
      <c r="AG101" s="133">
        <f>AG87*AS101</f>
        <v>0</v>
      </c>
      <c r="AH101" s="134"/>
      <c r="AI101" s="134"/>
      <c r="AJ101" s="134"/>
      <c r="AK101" s="134"/>
      <c r="AL101" s="134"/>
      <c r="AM101" s="134"/>
      <c r="AN101" s="134">
        <f>AG101+AV101</f>
        <v>0</v>
      </c>
      <c r="AO101" s="134"/>
      <c r="AP101" s="134"/>
      <c r="AQ101" s="50"/>
      <c r="AS101" s="143">
        <v>0</v>
      </c>
      <c r="AT101" s="144" t="s">
        <v>111</v>
      </c>
      <c r="AU101" s="144" t="s">
        <v>42</v>
      </c>
      <c r="AV101" s="145">
        <f>ROUND(IF(AU101="nulová",0,IF(OR(AU101="základná",AU101="zákl. prenesená"),AG101*L31,AG101*L32)),2)</f>
        <v>0</v>
      </c>
      <c r="BV101" s="24" t="s">
        <v>114</v>
      </c>
      <c r="BY101" s="138">
        <f>IF(AU101="základná",AV101,0)</f>
        <v>0</v>
      </c>
      <c r="BZ101" s="138">
        <f>IF(AU101="znížená",AV101,0)</f>
        <v>0</v>
      </c>
      <c r="CA101" s="138">
        <f>IF(AU101="zákl. prenesená",AV101,0)</f>
        <v>0</v>
      </c>
      <c r="CB101" s="138">
        <f>IF(AU101="zníž. prenesená",AV101,0)</f>
        <v>0</v>
      </c>
      <c r="CC101" s="138">
        <f>IF(AU101="nulová",AV101,0)</f>
        <v>0</v>
      </c>
      <c r="CD101" s="138">
        <f>IF(AU101="základná",AG101,0)</f>
        <v>0</v>
      </c>
      <c r="CE101" s="138">
        <f>IF(AU101="znížená",AG101,0)</f>
        <v>0</v>
      </c>
      <c r="CF101" s="138">
        <f>IF(AU101="zákl. prenesená",AG101,0)</f>
        <v>0</v>
      </c>
      <c r="CG101" s="138">
        <f>IF(AU101="zníž. prenesená",AG101,0)</f>
        <v>0</v>
      </c>
      <c r="CH101" s="138">
        <f>IF(AU101="nulová",AG101,0)</f>
        <v>0</v>
      </c>
      <c r="CI101" s="24">
        <f>IF(AU101="základná",1,IF(AU101="znížená",2,IF(AU101="zákl. prenesená",4,IF(AU101="zníž. prenesená",5,3))))</f>
        <v>1</v>
      </c>
      <c r="CJ101" s="24">
        <f>IF(AT101="stavebná časť",1,IF(88101="investičná časť",2,3))</f>
        <v>1</v>
      </c>
      <c r="CK101" s="24" t="str">
        <f>IF(D101="Vyplň vlastné","","x")</f>
        <v/>
      </c>
    </row>
    <row r="102" s="1" customFormat="1" ht="10.8" customHeight="1">
      <c r="B102" s="48"/>
      <c r="C102" s="49"/>
      <c r="D102" s="49"/>
      <c r="E102" s="49"/>
      <c r="F102" s="49"/>
      <c r="G102" s="49"/>
      <c r="H102" s="49"/>
      <c r="I102" s="49"/>
      <c r="J102" s="49"/>
      <c r="K102" s="49"/>
      <c r="L102" s="49"/>
      <c r="M102" s="49"/>
      <c r="N102" s="49"/>
      <c r="O102" s="49"/>
      <c r="P102" s="49"/>
      <c r="Q102" s="49"/>
      <c r="R102" s="49"/>
      <c r="S102" s="49"/>
      <c r="T102" s="49"/>
      <c r="U102" s="49"/>
      <c r="V102" s="49"/>
      <c r="W102" s="49"/>
      <c r="X102" s="49"/>
      <c r="Y102" s="49"/>
      <c r="Z102" s="49"/>
      <c r="AA102" s="49"/>
      <c r="AB102" s="49"/>
      <c r="AC102" s="49"/>
      <c r="AD102" s="49"/>
      <c r="AE102" s="49"/>
      <c r="AF102" s="49"/>
      <c r="AG102" s="49"/>
      <c r="AH102" s="49"/>
      <c r="AI102" s="49"/>
      <c r="AJ102" s="49"/>
      <c r="AK102" s="49"/>
      <c r="AL102" s="49"/>
      <c r="AM102" s="49"/>
      <c r="AN102" s="49"/>
      <c r="AO102" s="49"/>
      <c r="AP102" s="49"/>
      <c r="AQ102" s="50"/>
    </row>
    <row r="103" s="1" customFormat="1" ht="30" customHeight="1">
      <c r="B103" s="48"/>
      <c r="C103" s="146" t="s">
        <v>115</v>
      </c>
      <c r="D103" s="147"/>
      <c r="E103" s="147"/>
      <c r="F103" s="147"/>
      <c r="G103" s="147"/>
      <c r="H103" s="147"/>
      <c r="I103" s="147"/>
      <c r="J103" s="147"/>
      <c r="K103" s="147"/>
      <c r="L103" s="147"/>
      <c r="M103" s="147"/>
      <c r="N103" s="147"/>
      <c r="O103" s="147"/>
      <c r="P103" s="147"/>
      <c r="Q103" s="147"/>
      <c r="R103" s="147"/>
      <c r="S103" s="147"/>
      <c r="T103" s="147"/>
      <c r="U103" s="147"/>
      <c r="V103" s="147"/>
      <c r="W103" s="147"/>
      <c r="X103" s="147"/>
      <c r="Y103" s="147"/>
      <c r="Z103" s="147"/>
      <c r="AA103" s="147"/>
      <c r="AB103" s="147"/>
      <c r="AC103" s="147"/>
      <c r="AD103" s="147"/>
      <c r="AE103" s="147"/>
      <c r="AF103" s="147"/>
      <c r="AG103" s="148">
        <f>ROUND(AG87+AG97,2)</f>
        <v>0</v>
      </c>
      <c r="AH103" s="148"/>
      <c r="AI103" s="148"/>
      <c r="AJ103" s="148"/>
      <c r="AK103" s="148"/>
      <c r="AL103" s="148"/>
      <c r="AM103" s="148"/>
      <c r="AN103" s="148">
        <f>AN87+AN97</f>
        <v>0</v>
      </c>
      <c r="AO103" s="148"/>
      <c r="AP103" s="148"/>
      <c r="AQ103" s="50"/>
    </row>
    <row r="104" s="1" customFormat="1" ht="6.96" customHeight="1">
      <c r="B104" s="77"/>
      <c r="C104" s="78"/>
      <c r="D104" s="78"/>
      <c r="E104" s="78"/>
      <c r="F104" s="78"/>
      <c r="G104" s="78"/>
      <c r="H104" s="78"/>
      <c r="I104" s="78"/>
      <c r="J104" s="78"/>
      <c r="K104" s="78"/>
      <c r="L104" s="78"/>
      <c r="M104" s="78"/>
      <c r="N104" s="78"/>
      <c r="O104" s="78"/>
      <c r="P104" s="78"/>
      <c r="Q104" s="78"/>
      <c r="R104" s="78"/>
      <c r="S104" s="78"/>
      <c r="T104" s="78"/>
      <c r="U104" s="78"/>
      <c r="V104" s="78"/>
      <c r="W104" s="78"/>
      <c r="X104" s="78"/>
      <c r="Y104" s="78"/>
      <c r="Z104" s="78"/>
      <c r="AA104" s="78"/>
      <c r="AB104" s="78"/>
      <c r="AC104" s="78"/>
      <c r="AD104" s="78"/>
      <c r="AE104" s="78"/>
      <c r="AF104" s="78"/>
      <c r="AG104" s="78"/>
      <c r="AH104" s="78"/>
      <c r="AI104" s="78"/>
      <c r="AJ104" s="78"/>
      <c r="AK104" s="78"/>
      <c r="AL104" s="78"/>
      <c r="AM104" s="78"/>
      <c r="AN104" s="78"/>
      <c r="AO104" s="78"/>
      <c r="AP104" s="78"/>
      <c r="AQ104" s="79"/>
    </row>
  </sheetData>
  <mergeCells count="86">
    <mergeCell ref="C2:AP2"/>
    <mergeCell ref="C4:AP4"/>
    <mergeCell ref="BE5:BE34"/>
    <mergeCell ref="K5:AO5"/>
    <mergeCell ref="K6:AO6"/>
    <mergeCell ref="E14:AJ14"/>
    <mergeCell ref="E23:AN23"/>
    <mergeCell ref="AK26:AO26"/>
    <mergeCell ref="AK27:AO27"/>
    <mergeCell ref="AK29:AO29"/>
    <mergeCell ref="L31:O31"/>
    <mergeCell ref="W31:AE31"/>
    <mergeCell ref="AK31:AO31"/>
    <mergeCell ref="L32:O32"/>
    <mergeCell ref="W32:AE32"/>
    <mergeCell ref="AK32:AO32"/>
    <mergeCell ref="L33:O33"/>
    <mergeCell ref="W33:AE33"/>
    <mergeCell ref="AK33:AO33"/>
    <mergeCell ref="L34:O34"/>
    <mergeCell ref="W34:AE34"/>
    <mergeCell ref="AK34:AO34"/>
    <mergeCell ref="L35:O35"/>
    <mergeCell ref="W35:AE35"/>
    <mergeCell ref="AK35:AO35"/>
    <mergeCell ref="X37:AB37"/>
    <mergeCell ref="AK37:AO37"/>
    <mergeCell ref="C76:AP76"/>
    <mergeCell ref="L78:AO78"/>
    <mergeCell ref="AM82:AP82"/>
    <mergeCell ref="AS82:AT84"/>
    <mergeCell ref="AM83:AP83"/>
    <mergeCell ref="C85:G85"/>
    <mergeCell ref="I85:AF85"/>
    <mergeCell ref="AG85:AM85"/>
    <mergeCell ref="AN85:AP85"/>
    <mergeCell ref="AN88:AP88"/>
    <mergeCell ref="AG88:AM88"/>
    <mergeCell ref="D88:H88"/>
    <mergeCell ref="J88:AF88"/>
    <mergeCell ref="AN89:AP89"/>
    <mergeCell ref="AG89:AM89"/>
    <mergeCell ref="D89:H89"/>
    <mergeCell ref="J89:AF89"/>
    <mergeCell ref="AN90:AP90"/>
    <mergeCell ref="AG90:AM90"/>
    <mergeCell ref="D90:H90"/>
    <mergeCell ref="J90:AF90"/>
    <mergeCell ref="AN91:AP91"/>
    <mergeCell ref="AG91:AM91"/>
    <mergeCell ref="D91:H91"/>
    <mergeCell ref="J91:AF91"/>
    <mergeCell ref="AN92:AP92"/>
    <mergeCell ref="AG92:AM92"/>
    <mergeCell ref="D92:H92"/>
    <mergeCell ref="J92:AF92"/>
    <mergeCell ref="AN93:AP93"/>
    <mergeCell ref="AG93:AM93"/>
    <mergeCell ref="D93:H93"/>
    <mergeCell ref="J93:AF93"/>
    <mergeCell ref="AN94:AP94"/>
    <mergeCell ref="AG94:AM94"/>
    <mergeCell ref="D94:H94"/>
    <mergeCell ref="J94:AF94"/>
    <mergeCell ref="AN95:AP95"/>
    <mergeCell ref="AG95:AM95"/>
    <mergeCell ref="D95:H95"/>
    <mergeCell ref="J95:AF95"/>
    <mergeCell ref="AG98:AM98"/>
    <mergeCell ref="AN98:AP98"/>
    <mergeCell ref="D99:AB99"/>
    <mergeCell ref="AG99:AM99"/>
    <mergeCell ref="AN99:AP99"/>
    <mergeCell ref="D100:AB100"/>
    <mergeCell ref="AG100:AM100"/>
    <mergeCell ref="AN100:AP100"/>
    <mergeCell ref="D101:AB101"/>
    <mergeCell ref="AG101:AM101"/>
    <mergeCell ref="AN101:AP101"/>
    <mergeCell ref="AG87:AM87"/>
    <mergeCell ref="AN87:AP87"/>
    <mergeCell ref="AG97:AM97"/>
    <mergeCell ref="AN97:AP97"/>
    <mergeCell ref="AG103:AM103"/>
    <mergeCell ref="AN103:AP103"/>
    <mergeCell ref="AR2:BE2"/>
  </mergeCells>
  <dataValidations count="2">
    <dataValidation type="list" allowBlank="1" showInputMessage="1" showErrorMessage="1" error="Povolené sú hodnoty základná, znížená, nulová." sqref="AU98:AU102">
      <formula1>"základná, znížená, nulová"</formula1>
    </dataValidation>
    <dataValidation type="list" allowBlank="1" showInputMessage="1" showErrorMessage="1" error="Povolené sú hodnoty stavebná časť, technologická časť, investičná časť." sqref="AT98:AT102">
      <formula1>"stavebná časť, technologická časť, investičná časť"</formula1>
    </dataValidation>
  </dataValidations>
  <hyperlinks>
    <hyperlink ref="K1:S1" location="C2" display="1) Súhrnný list stavby"/>
    <hyperlink ref="W1:AF1" location="C87" display="2) Rekapitulácia objektov"/>
    <hyperlink ref="A88" location="'1 - Obvodový plášť'!C2" display="/"/>
    <hyperlink ref="A89" location="'2 - Strešný plášť'!C2" display="/"/>
    <hyperlink ref="A90" location="'3 - Výplne otvorov'!C2" display="/"/>
    <hyperlink ref="A91" location="'4 - Ostatné - Búracie prá...'!C2" display="/"/>
    <hyperlink ref="A92" location="'5 - Zdravotechnika'!C2" display="/"/>
    <hyperlink ref="A93" location="'6 - Vykurovanie'!C2" display="/"/>
    <hyperlink ref="A94" location="'7 - Plynové odberné zaria...'!C2" display="/"/>
    <hyperlink ref="A95" location="'8 - Elektromontáže, blesk...'!C2" display="/"/>
  </hyperlinks>
  <pageMargins left="0.5833333" right="0.5833333" top="0.5" bottom="0.4666667" header="0" footer="0"/>
  <pageSetup paperSize="9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1.17" customWidth="1"/>
    <col min="7" max="7" width="11.17" customWidth="1"/>
    <col min="8" max="8" width="12.5" customWidth="1"/>
    <col min="9" max="9" width="7" customWidth="1"/>
    <col min="10" max="10" width="5.17" customWidth="1"/>
    <col min="11" max="11" width="11.5" customWidth="1"/>
    <col min="12" max="12" width="12" customWidth="1"/>
    <col min="13" max="13" width="6" customWidth="1"/>
    <col min="14" max="14" width="6" customWidth="1"/>
    <col min="15" max="15" width="2" customWidth="1"/>
    <col min="16" max="16" width="12.5" customWidth="1"/>
    <col min="17" max="17" width="4.17" customWidth="1"/>
    <col min="18" max="18" width="1.67" customWidth="1"/>
    <col min="19" max="19" width="8.17" customWidth="1"/>
    <col min="20" max="20" width="29.67" hidden="1" customWidth="1"/>
    <col min="21" max="21" width="16.33" hidden="1" customWidth="1"/>
    <col min="22" max="22" width="12.33" hidden="1" customWidth="1"/>
    <col min="23" max="23" width="16.33" hidden="1" customWidth="1"/>
    <col min="24" max="24" width="12.17" hidden="1" customWidth="1"/>
    <col min="25" max="25" width="15" hidden="1" customWidth="1"/>
    <col min="26" max="26" width="11" hidden="1" customWidth="1"/>
    <col min="27" max="27" width="15" hidden="1" customWidth="1"/>
    <col min="28" max="28" width="16.33" hidden="1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149"/>
      <c r="B1" s="15"/>
      <c r="C1" s="15"/>
      <c r="D1" s="16" t="s">
        <v>1</v>
      </c>
      <c r="E1" s="15"/>
      <c r="F1" s="17" t="s">
        <v>116</v>
      </c>
      <c r="G1" s="17"/>
      <c r="H1" s="150" t="s">
        <v>117</v>
      </c>
      <c r="I1" s="150"/>
      <c r="J1" s="150"/>
      <c r="K1" s="150"/>
      <c r="L1" s="17" t="s">
        <v>118</v>
      </c>
      <c r="M1" s="15"/>
      <c r="N1" s="15"/>
      <c r="O1" s="16" t="s">
        <v>119</v>
      </c>
      <c r="P1" s="15"/>
      <c r="Q1" s="15"/>
      <c r="R1" s="15"/>
      <c r="S1" s="17" t="s">
        <v>120</v>
      </c>
      <c r="T1" s="17"/>
      <c r="U1" s="149"/>
      <c r="V1" s="149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</row>
    <row r="2" ht="36.96" customHeight="1">
      <c r="C2" s="21" t="s">
        <v>7</v>
      </c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  <c r="P2" s="22"/>
      <c r="Q2" s="22"/>
      <c r="S2" s="23" t="s">
        <v>8</v>
      </c>
      <c r="AT2" s="24" t="s">
        <v>85</v>
      </c>
    </row>
    <row r="3" ht="6.96" customHeight="1">
      <c r="B3" s="25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  <c r="Q3" s="26"/>
      <c r="R3" s="27"/>
      <c r="AT3" s="24" t="s">
        <v>77</v>
      </c>
    </row>
    <row r="4" ht="36.96" customHeight="1">
      <c r="B4" s="28"/>
      <c r="C4" s="29" t="s">
        <v>121</v>
      </c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1"/>
      <c r="T4" s="22" t="s">
        <v>12</v>
      </c>
      <c r="AT4" s="24" t="s">
        <v>6</v>
      </c>
    </row>
    <row r="5" ht="6.96" customHeight="1">
      <c r="B5" s="28"/>
      <c r="C5" s="33"/>
      <c r="D5" s="33"/>
      <c r="E5" s="33"/>
      <c r="F5" s="33"/>
      <c r="G5" s="33"/>
      <c r="H5" s="33"/>
      <c r="I5" s="33"/>
      <c r="J5" s="33"/>
      <c r="K5" s="33"/>
      <c r="L5" s="33"/>
      <c r="M5" s="33"/>
      <c r="N5" s="33"/>
      <c r="O5" s="33"/>
      <c r="P5" s="33"/>
      <c r="Q5" s="33"/>
      <c r="R5" s="31"/>
    </row>
    <row r="6" ht="25.44" customHeight="1">
      <c r="B6" s="28"/>
      <c r="C6" s="33"/>
      <c r="D6" s="40" t="s">
        <v>17</v>
      </c>
      <c r="E6" s="33"/>
      <c r="F6" s="151" t="str">
        <f>'Rekapitulácia stavby'!K6</f>
        <v xml:space="preserve">Denný stacionár  Moravany nad Váhom</v>
      </c>
      <c r="G6" s="40"/>
      <c r="H6" s="40"/>
      <c r="I6" s="40"/>
      <c r="J6" s="40"/>
      <c r="K6" s="40"/>
      <c r="L6" s="40"/>
      <c r="M6" s="40"/>
      <c r="N6" s="40"/>
      <c r="O6" s="40"/>
      <c r="P6" s="40"/>
      <c r="Q6" s="33"/>
      <c r="R6" s="31"/>
    </row>
    <row r="7" s="1" customFormat="1" ht="32.88" customHeight="1">
      <c r="B7" s="48"/>
      <c r="C7" s="49"/>
      <c r="D7" s="37" t="s">
        <v>122</v>
      </c>
      <c r="E7" s="49"/>
      <c r="F7" s="38" t="s">
        <v>123</v>
      </c>
      <c r="G7" s="49"/>
      <c r="H7" s="49"/>
      <c r="I7" s="49"/>
      <c r="J7" s="49"/>
      <c r="K7" s="49"/>
      <c r="L7" s="49"/>
      <c r="M7" s="49"/>
      <c r="N7" s="49"/>
      <c r="O7" s="49"/>
      <c r="P7" s="49"/>
      <c r="Q7" s="49"/>
      <c r="R7" s="50"/>
    </row>
    <row r="8" s="1" customFormat="1" ht="14.4" customHeight="1">
      <c r="B8" s="48"/>
      <c r="C8" s="49"/>
      <c r="D8" s="40" t="s">
        <v>19</v>
      </c>
      <c r="E8" s="49"/>
      <c r="F8" s="35" t="s">
        <v>5</v>
      </c>
      <c r="G8" s="49"/>
      <c r="H8" s="49"/>
      <c r="I8" s="49"/>
      <c r="J8" s="49"/>
      <c r="K8" s="49"/>
      <c r="L8" s="49"/>
      <c r="M8" s="40" t="s">
        <v>20</v>
      </c>
      <c r="N8" s="49"/>
      <c r="O8" s="35" t="s">
        <v>5</v>
      </c>
      <c r="P8" s="49"/>
      <c r="Q8" s="49"/>
      <c r="R8" s="50"/>
    </row>
    <row r="9" s="1" customFormat="1" ht="14.4" customHeight="1">
      <c r="B9" s="48"/>
      <c r="C9" s="49"/>
      <c r="D9" s="40" t="s">
        <v>21</v>
      </c>
      <c r="E9" s="49"/>
      <c r="F9" s="35" t="s">
        <v>22</v>
      </c>
      <c r="G9" s="49"/>
      <c r="H9" s="49"/>
      <c r="I9" s="49"/>
      <c r="J9" s="49"/>
      <c r="K9" s="49"/>
      <c r="L9" s="49"/>
      <c r="M9" s="40" t="s">
        <v>23</v>
      </c>
      <c r="N9" s="49"/>
      <c r="O9" s="152" t="str">
        <f>'Rekapitulácia stavby'!AN8</f>
        <v>28. 5. 2019</v>
      </c>
      <c r="P9" s="92"/>
      <c r="Q9" s="49"/>
      <c r="R9" s="50"/>
    </row>
    <row r="10" s="1" customFormat="1" ht="10.8" customHeight="1">
      <c r="B10" s="48"/>
      <c r="C10" s="49"/>
      <c r="D10" s="49"/>
      <c r="E10" s="49"/>
      <c r="F10" s="49"/>
      <c r="G10" s="49"/>
      <c r="H10" s="49"/>
      <c r="I10" s="49"/>
      <c r="J10" s="49"/>
      <c r="K10" s="49"/>
      <c r="L10" s="49"/>
      <c r="M10" s="49"/>
      <c r="N10" s="49"/>
      <c r="O10" s="49"/>
      <c r="P10" s="49"/>
      <c r="Q10" s="49"/>
      <c r="R10" s="50"/>
    </row>
    <row r="11" s="1" customFormat="1" ht="14.4" customHeight="1">
      <c r="B11" s="48"/>
      <c r="C11" s="49"/>
      <c r="D11" s="40" t="s">
        <v>25</v>
      </c>
      <c r="E11" s="49"/>
      <c r="F11" s="49"/>
      <c r="G11" s="49"/>
      <c r="H11" s="49"/>
      <c r="I11" s="49"/>
      <c r="J11" s="49"/>
      <c r="K11" s="49"/>
      <c r="L11" s="49"/>
      <c r="M11" s="40" t="s">
        <v>26</v>
      </c>
      <c r="N11" s="49"/>
      <c r="O11" s="35" t="s">
        <v>5</v>
      </c>
      <c r="P11" s="35"/>
      <c r="Q11" s="49"/>
      <c r="R11" s="50"/>
    </row>
    <row r="12" s="1" customFormat="1" ht="18" customHeight="1">
      <c r="B12" s="48"/>
      <c r="C12" s="49"/>
      <c r="D12" s="49"/>
      <c r="E12" s="35" t="s">
        <v>27</v>
      </c>
      <c r="F12" s="49"/>
      <c r="G12" s="49"/>
      <c r="H12" s="49"/>
      <c r="I12" s="49"/>
      <c r="J12" s="49"/>
      <c r="K12" s="49"/>
      <c r="L12" s="49"/>
      <c r="M12" s="40" t="s">
        <v>28</v>
      </c>
      <c r="N12" s="49"/>
      <c r="O12" s="35" t="s">
        <v>5</v>
      </c>
      <c r="P12" s="35"/>
      <c r="Q12" s="49"/>
      <c r="R12" s="50"/>
    </row>
    <row r="13" s="1" customFormat="1" ht="6.96" customHeight="1">
      <c r="B13" s="48"/>
      <c r="C13" s="49"/>
      <c r="D13" s="49"/>
      <c r="E13" s="49"/>
      <c r="F13" s="49"/>
      <c r="G13" s="49"/>
      <c r="H13" s="49"/>
      <c r="I13" s="49"/>
      <c r="J13" s="49"/>
      <c r="K13" s="49"/>
      <c r="L13" s="49"/>
      <c r="M13" s="49"/>
      <c r="N13" s="49"/>
      <c r="O13" s="49"/>
      <c r="P13" s="49"/>
      <c r="Q13" s="49"/>
      <c r="R13" s="50"/>
    </row>
    <row r="14" s="1" customFormat="1" ht="14.4" customHeight="1">
      <c r="B14" s="48"/>
      <c r="C14" s="49"/>
      <c r="D14" s="40" t="s">
        <v>29</v>
      </c>
      <c r="E14" s="49"/>
      <c r="F14" s="49"/>
      <c r="G14" s="49"/>
      <c r="H14" s="49"/>
      <c r="I14" s="49"/>
      <c r="J14" s="49"/>
      <c r="K14" s="49"/>
      <c r="L14" s="49"/>
      <c r="M14" s="40" t="s">
        <v>26</v>
      </c>
      <c r="N14" s="49"/>
      <c r="O14" s="41" t="str">
        <f>IF('Rekapitulácia stavby'!AN13="","",'Rekapitulácia stavby'!AN13)</f>
        <v>Vyplň údaj</v>
      </c>
      <c r="P14" s="35"/>
      <c r="Q14" s="49"/>
      <c r="R14" s="50"/>
    </row>
    <row r="15" s="1" customFormat="1" ht="18" customHeight="1">
      <c r="B15" s="48"/>
      <c r="C15" s="49"/>
      <c r="D15" s="49"/>
      <c r="E15" s="41" t="str">
        <f>IF('Rekapitulácia stavby'!E14="","",'Rekapitulácia stavby'!E14)</f>
        <v>Vyplň údaj</v>
      </c>
      <c r="F15" s="153"/>
      <c r="G15" s="153"/>
      <c r="H15" s="153"/>
      <c r="I15" s="153"/>
      <c r="J15" s="153"/>
      <c r="K15" s="153"/>
      <c r="L15" s="153"/>
      <c r="M15" s="40" t="s">
        <v>28</v>
      </c>
      <c r="N15" s="49"/>
      <c r="O15" s="41" t="str">
        <f>IF('Rekapitulácia stavby'!AN14="","",'Rekapitulácia stavby'!AN14)</f>
        <v>Vyplň údaj</v>
      </c>
      <c r="P15" s="35"/>
      <c r="Q15" s="49"/>
      <c r="R15" s="50"/>
    </row>
    <row r="16" s="1" customFormat="1" ht="6.96" customHeight="1">
      <c r="B16" s="48"/>
      <c r="C16" s="49"/>
      <c r="D16" s="49"/>
      <c r="E16" s="49"/>
      <c r="F16" s="49"/>
      <c r="G16" s="49"/>
      <c r="H16" s="49"/>
      <c r="I16" s="49"/>
      <c r="J16" s="49"/>
      <c r="K16" s="49"/>
      <c r="L16" s="49"/>
      <c r="M16" s="49"/>
      <c r="N16" s="49"/>
      <c r="O16" s="49"/>
      <c r="P16" s="49"/>
      <c r="Q16" s="49"/>
      <c r="R16" s="50"/>
    </row>
    <row r="17" s="1" customFormat="1" ht="14.4" customHeight="1">
      <c r="B17" s="48"/>
      <c r="C17" s="49"/>
      <c r="D17" s="40" t="s">
        <v>31</v>
      </c>
      <c r="E17" s="49"/>
      <c r="F17" s="49"/>
      <c r="G17" s="49"/>
      <c r="H17" s="49"/>
      <c r="I17" s="49"/>
      <c r="J17" s="49"/>
      <c r="K17" s="49"/>
      <c r="L17" s="49"/>
      <c r="M17" s="40" t="s">
        <v>26</v>
      </c>
      <c r="N17" s="49"/>
      <c r="O17" s="35" t="str">
        <f>IF('Rekapitulácia stavby'!AN16="","",'Rekapitulácia stavby'!AN16)</f>
        <v/>
      </c>
      <c r="P17" s="35"/>
      <c r="Q17" s="49"/>
      <c r="R17" s="50"/>
    </row>
    <row r="18" s="1" customFormat="1" ht="18" customHeight="1">
      <c r="B18" s="48"/>
      <c r="C18" s="49"/>
      <c r="D18" s="49"/>
      <c r="E18" s="35" t="str">
        <f>IF('Rekapitulácia stavby'!E17="","",'Rekapitulácia stavby'!E17)</f>
        <v xml:space="preserve"> </v>
      </c>
      <c r="F18" s="49"/>
      <c r="G18" s="49"/>
      <c r="H18" s="49"/>
      <c r="I18" s="49"/>
      <c r="J18" s="49"/>
      <c r="K18" s="49"/>
      <c r="L18" s="49"/>
      <c r="M18" s="40" t="s">
        <v>28</v>
      </c>
      <c r="N18" s="49"/>
      <c r="O18" s="35" t="str">
        <f>IF('Rekapitulácia stavby'!AN17="","",'Rekapitulácia stavby'!AN17)</f>
        <v/>
      </c>
      <c r="P18" s="35"/>
      <c r="Q18" s="49"/>
      <c r="R18" s="50"/>
    </row>
    <row r="19" s="1" customFormat="1" ht="6.96" customHeight="1">
      <c r="B19" s="48"/>
      <c r="C19" s="49"/>
      <c r="D19" s="49"/>
      <c r="E19" s="49"/>
      <c r="F19" s="49"/>
      <c r="G19" s="49"/>
      <c r="H19" s="49"/>
      <c r="I19" s="49"/>
      <c r="J19" s="49"/>
      <c r="K19" s="49"/>
      <c r="L19" s="49"/>
      <c r="M19" s="49"/>
      <c r="N19" s="49"/>
      <c r="O19" s="49"/>
      <c r="P19" s="49"/>
      <c r="Q19" s="49"/>
      <c r="R19" s="50"/>
    </row>
    <row r="20" s="1" customFormat="1" ht="14.4" customHeight="1">
      <c r="B20" s="48"/>
      <c r="C20" s="49"/>
      <c r="D20" s="40" t="s">
        <v>35</v>
      </c>
      <c r="E20" s="49"/>
      <c r="F20" s="49"/>
      <c r="G20" s="49"/>
      <c r="H20" s="49"/>
      <c r="I20" s="49"/>
      <c r="J20" s="49"/>
      <c r="K20" s="49"/>
      <c r="L20" s="49"/>
      <c r="M20" s="40" t="s">
        <v>26</v>
      </c>
      <c r="N20" s="49"/>
      <c r="O20" s="35" t="str">
        <f>IF('Rekapitulácia stavby'!AN19="","",'Rekapitulácia stavby'!AN19)</f>
        <v/>
      </c>
      <c r="P20" s="35"/>
      <c r="Q20" s="49"/>
      <c r="R20" s="50"/>
    </row>
    <row r="21" s="1" customFormat="1" ht="18" customHeight="1">
      <c r="B21" s="48"/>
      <c r="C21" s="49"/>
      <c r="D21" s="49"/>
      <c r="E21" s="35" t="str">
        <f>IF('Rekapitulácia stavby'!E20="","",'Rekapitulácia stavby'!E20)</f>
        <v>Hulmanová Jana</v>
      </c>
      <c r="F21" s="49"/>
      <c r="G21" s="49"/>
      <c r="H21" s="49"/>
      <c r="I21" s="49"/>
      <c r="J21" s="49"/>
      <c r="K21" s="49"/>
      <c r="L21" s="49"/>
      <c r="M21" s="40" t="s">
        <v>28</v>
      </c>
      <c r="N21" s="49"/>
      <c r="O21" s="35" t="str">
        <f>IF('Rekapitulácia stavby'!AN20="","",'Rekapitulácia stavby'!AN20)</f>
        <v/>
      </c>
      <c r="P21" s="35"/>
      <c r="Q21" s="49"/>
      <c r="R21" s="50"/>
    </row>
    <row r="22" s="1" customFormat="1" ht="6.96" customHeight="1">
      <c r="B22" s="48"/>
      <c r="C22" s="49"/>
      <c r="D22" s="49"/>
      <c r="E22" s="49"/>
      <c r="F22" s="49"/>
      <c r="G22" s="49"/>
      <c r="H22" s="49"/>
      <c r="I22" s="49"/>
      <c r="J22" s="49"/>
      <c r="K22" s="49"/>
      <c r="L22" s="49"/>
      <c r="M22" s="49"/>
      <c r="N22" s="49"/>
      <c r="O22" s="49"/>
      <c r="P22" s="49"/>
      <c r="Q22" s="49"/>
      <c r="R22" s="50"/>
    </row>
    <row r="23" s="1" customFormat="1" ht="14.4" customHeight="1">
      <c r="B23" s="48"/>
      <c r="C23" s="49"/>
      <c r="D23" s="40" t="s">
        <v>37</v>
      </c>
      <c r="E23" s="49"/>
      <c r="F23" s="49"/>
      <c r="G23" s="49"/>
      <c r="H23" s="49"/>
      <c r="I23" s="49"/>
      <c r="J23" s="49"/>
      <c r="K23" s="49"/>
      <c r="L23" s="49"/>
      <c r="M23" s="49"/>
      <c r="N23" s="49"/>
      <c r="O23" s="49"/>
      <c r="P23" s="49"/>
      <c r="Q23" s="49"/>
      <c r="R23" s="50"/>
    </row>
    <row r="24" s="1" customFormat="1" ht="16.5" customHeight="1">
      <c r="B24" s="48"/>
      <c r="C24" s="49"/>
      <c r="D24" s="49"/>
      <c r="E24" s="44" t="s">
        <v>5</v>
      </c>
      <c r="F24" s="44"/>
      <c r="G24" s="44"/>
      <c r="H24" s="44"/>
      <c r="I24" s="44"/>
      <c r="J24" s="44"/>
      <c r="K24" s="44"/>
      <c r="L24" s="44"/>
      <c r="M24" s="49"/>
      <c r="N24" s="49"/>
      <c r="O24" s="49"/>
      <c r="P24" s="49"/>
      <c r="Q24" s="49"/>
      <c r="R24" s="50"/>
    </row>
    <row r="25" s="1" customFormat="1" ht="6.96" customHeight="1">
      <c r="B25" s="48"/>
      <c r="C25" s="49"/>
      <c r="D25" s="49"/>
      <c r="E25" s="49"/>
      <c r="F25" s="49"/>
      <c r="G25" s="49"/>
      <c r="H25" s="49"/>
      <c r="I25" s="49"/>
      <c r="J25" s="49"/>
      <c r="K25" s="49"/>
      <c r="L25" s="49"/>
      <c r="M25" s="49"/>
      <c r="N25" s="49"/>
      <c r="O25" s="49"/>
      <c r="P25" s="49"/>
      <c r="Q25" s="49"/>
      <c r="R25" s="50"/>
    </row>
    <row r="26" s="1" customFormat="1" ht="6.96" customHeight="1">
      <c r="B26" s="48"/>
      <c r="C26" s="49"/>
      <c r="D26" s="69"/>
      <c r="E26" s="69"/>
      <c r="F26" s="69"/>
      <c r="G26" s="69"/>
      <c r="H26" s="69"/>
      <c r="I26" s="69"/>
      <c r="J26" s="69"/>
      <c r="K26" s="69"/>
      <c r="L26" s="69"/>
      <c r="M26" s="69"/>
      <c r="N26" s="69"/>
      <c r="O26" s="69"/>
      <c r="P26" s="69"/>
      <c r="Q26" s="49"/>
      <c r="R26" s="50"/>
    </row>
    <row r="27" s="1" customFormat="1" ht="14.4" customHeight="1">
      <c r="B27" s="48"/>
      <c r="C27" s="49"/>
      <c r="D27" s="154" t="s">
        <v>124</v>
      </c>
      <c r="E27" s="49"/>
      <c r="F27" s="49"/>
      <c r="G27" s="49"/>
      <c r="H27" s="49"/>
      <c r="I27" s="49"/>
      <c r="J27" s="49"/>
      <c r="K27" s="49"/>
      <c r="L27" s="49"/>
      <c r="M27" s="47">
        <f>N88</f>
        <v>0</v>
      </c>
      <c r="N27" s="47"/>
      <c r="O27" s="47"/>
      <c r="P27" s="47"/>
      <c r="Q27" s="49"/>
      <c r="R27" s="50"/>
    </row>
    <row r="28" s="1" customFormat="1" ht="14.4" customHeight="1">
      <c r="B28" s="48"/>
      <c r="C28" s="49"/>
      <c r="D28" s="46" t="s">
        <v>110</v>
      </c>
      <c r="E28" s="49"/>
      <c r="F28" s="49"/>
      <c r="G28" s="49"/>
      <c r="H28" s="49"/>
      <c r="I28" s="49"/>
      <c r="J28" s="49"/>
      <c r="K28" s="49"/>
      <c r="L28" s="49"/>
      <c r="M28" s="47">
        <f>N102</f>
        <v>0</v>
      </c>
      <c r="N28" s="47"/>
      <c r="O28" s="47"/>
      <c r="P28" s="47"/>
      <c r="Q28" s="49"/>
      <c r="R28" s="50"/>
    </row>
    <row r="29" s="1" customFormat="1" ht="6.96" customHeight="1">
      <c r="B29" s="48"/>
      <c r="C29" s="49"/>
      <c r="D29" s="49"/>
      <c r="E29" s="49"/>
      <c r="F29" s="49"/>
      <c r="G29" s="49"/>
      <c r="H29" s="49"/>
      <c r="I29" s="49"/>
      <c r="J29" s="49"/>
      <c r="K29" s="49"/>
      <c r="L29" s="49"/>
      <c r="M29" s="49"/>
      <c r="N29" s="49"/>
      <c r="O29" s="49"/>
      <c r="P29" s="49"/>
      <c r="Q29" s="49"/>
      <c r="R29" s="50"/>
    </row>
    <row r="30" s="1" customFormat="1" ht="25.44" customHeight="1">
      <c r="B30" s="48"/>
      <c r="C30" s="49"/>
      <c r="D30" s="155" t="s">
        <v>40</v>
      </c>
      <c r="E30" s="49"/>
      <c r="F30" s="49"/>
      <c r="G30" s="49"/>
      <c r="H30" s="49"/>
      <c r="I30" s="49"/>
      <c r="J30" s="49"/>
      <c r="K30" s="49"/>
      <c r="L30" s="49"/>
      <c r="M30" s="156">
        <f>ROUND(M27+M28,2)</f>
        <v>0</v>
      </c>
      <c r="N30" s="49"/>
      <c r="O30" s="49"/>
      <c r="P30" s="49"/>
      <c r="Q30" s="49"/>
      <c r="R30" s="50"/>
    </row>
    <row r="31" s="1" customFormat="1" ht="6.96" customHeight="1">
      <c r="B31" s="48"/>
      <c r="C31" s="49"/>
      <c r="D31" s="69"/>
      <c r="E31" s="69"/>
      <c r="F31" s="69"/>
      <c r="G31" s="69"/>
      <c r="H31" s="69"/>
      <c r="I31" s="69"/>
      <c r="J31" s="69"/>
      <c r="K31" s="69"/>
      <c r="L31" s="69"/>
      <c r="M31" s="69"/>
      <c r="N31" s="69"/>
      <c r="O31" s="69"/>
      <c r="P31" s="69"/>
      <c r="Q31" s="49"/>
      <c r="R31" s="50"/>
    </row>
    <row r="32" s="1" customFormat="1" ht="14.4" customHeight="1">
      <c r="B32" s="48"/>
      <c r="C32" s="49"/>
      <c r="D32" s="56" t="s">
        <v>41</v>
      </c>
      <c r="E32" s="56" t="s">
        <v>42</v>
      </c>
      <c r="F32" s="57">
        <v>0.20000000000000001</v>
      </c>
      <c r="G32" s="157" t="s">
        <v>43</v>
      </c>
      <c r="H32" s="158">
        <f>ROUND((((SUM(BE102:BE109)+SUM(BE127:BE333))+SUM(BE335:BE339))),2)</f>
        <v>0</v>
      </c>
      <c r="I32" s="49"/>
      <c r="J32" s="49"/>
      <c r="K32" s="49"/>
      <c r="L32" s="49"/>
      <c r="M32" s="158">
        <f>ROUND(((ROUND((SUM(BE102:BE109)+SUM(BE127:BE333)), 2)*F32)+SUM(BE335:BE339)*F32),2)</f>
        <v>0</v>
      </c>
      <c r="N32" s="49"/>
      <c r="O32" s="49"/>
      <c r="P32" s="49"/>
      <c r="Q32" s="49"/>
      <c r="R32" s="50"/>
    </row>
    <row r="33" s="1" customFormat="1" ht="14.4" customHeight="1">
      <c r="B33" s="48"/>
      <c r="C33" s="49"/>
      <c r="D33" s="49"/>
      <c r="E33" s="56" t="s">
        <v>44</v>
      </c>
      <c r="F33" s="57">
        <v>0.20000000000000001</v>
      </c>
      <c r="G33" s="157" t="s">
        <v>43</v>
      </c>
      <c r="H33" s="158">
        <f>ROUND((((SUM(BF102:BF109)+SUM(BF127:BF333))+SUM(BF335:BF339))),2)</f>
        <v>0</v>
      </c>
      <c r="I33" s="49"/>
      <c r="J33" s="49"/>
      <c r="K33" s="49"/>
      <c r="L33" s="49"/>
      <c r="M33" s="158">
        <f>ROUND(((ROUND((SUM(BF102:BF109)+SUM(BF127:BF333)), 2)*F33)+SUM(BF335:BF339)*F33),2)</f>
        <v>0</v>
      </c>
      <c r="N33" s="49"/>
      <c r="O33" s="49"/>
      <c r="P33" s="49"/>
      <c r="Q33" s="49"/>
      <c r="R33" s="50"/>
    </row>
    <row r="34" hidden="1" s="1" customFormat="1" ht="14.4" customHeight="1">
      <c r="B34" s="48"/>
      <c r="C34" s="49"/>
      <c r="D34" s="49"/>
      <c r="E34" s="56" t="s">
        <v>45</v>
      </c>
      <c r="F34" s="57">
        <v>0.20000000000000001</v>
      </c>
      <c r="G34" s="157" t="s">
        <v>43</v>
      </c>
      <c r="H34" s="158">
        <f>ROUND((((SUM(BG102:BG109)+SUM(BG127:BG333))+SUM(BG335:BG339))),2)</f>
        <v>0</v>
      </c>
      <c r="I34" s="49"/>
      <c r="J34" s="49"/>
      <c r="K34" s="49"/>
      <c r="L34" s="49"/>
      <c r="M34" s="158">
        <v>0</v>
      </c>
      <c r="N34" s="49"/>
      <c r="O34" s="49"/>
      <c r="P34" s="49"/>
      <c r="Q34" s="49"/>
      <c r="R34" s="50"/>
    </row>
    <row r="35" hidden="1" s="1" customFormat="1" ht="14.4" customHeight="1">
      <c r="B35" s="48"/>
      <c r="C35" s="49"/>
      <c r="D35" s="49"/>
      <c r="E35" s="56" t="s">
        <v>46</v>
      </c>
      <c r="F35" s="57">
        <v>0.20000000000000001</v>
      </c>
      <c r="G35" s="157" t="s">
        <v>43</v>
      </c>
      <c r="H35" s="158">
        <f>ROUND((((SUM(BH102:BH109)+SUM(BH127:BH333))+SUM(BH335:BH339))),2)</f>
        <v>0</v>
      </c>
      <c r="I35" s="49"/>
      <c r="J35" s="49"/>
      <c r="K35" s="49"/>
      <c r="L35" s="49"/>
      <c r="M35" s="158">
        <v>0</v>
      </c>
      <c r="N35" s="49"/>
      <c r="O35" s="49"/>
      <c r="P35" s="49"/>
      <c r="Q35" s="49"/>
      <c r="R35" s="50"/>
    </row>
    <row r="36" hidden="1" s="1" customFormat="1" ht="14.4" customHeight="1">
      <c r="B36" s="48"/>
      <c r="C36" s="49"/>
      <c r="D36" s="49"/>
      <c r="E36" s="56" t="s">
        <v>47</v>
      </c>
      <c r="F36" s="57">
        <v>0</v>
      </c>
      <c r="G36" s="157" t="s">
        <v>43</v>
      </c>
      <c r="H36" s="158">
        <f>ROUND((((SUM(BI102:BI109)+SUM(BI127:BI333))+SUM(BI335:BI339))),2)</f>
        <v>0</v>
      </c>
      <c r="I36" s="49"/>
      <c r="J36" s="49"/>
      <c r="K36" s="49"/>
      <c r="L36" s="49"/>
      <c r="M36" s="158">
        <v>0</v>
      </c>
      <c r="N36" s="49"/>
      <c r="O36" s="49"/>
      <c r="P36" s="49"/>
      <c r="Q36" s="49"/>
      <c r="R36" s="50"/>
    </row>
    <row r="37" s="1" customFormat="1" ht="6.96" customHeight="1">
      <c r="B37" s="48"/>
      <c r="C37" s="49"/>
      <c r="D37" s="49"/>
      <c r="E37" s="49"/>
      <c r="F37" s="49"/>
      <c r="G37" s="49"/>
      <c r="H37" s="49"/>
      <c r="I37" s="49"/>
      <c r="J37" s="49"/>
      <c r="K37" s="49"/>
      <c r="L37" s="49"/>
      <c r="M37" s="49"/>
      <c r="N37" s="49"/>
      <c r="O37" s="49"/>
      <c r="P37" s="49"/>
      <c r="Q37" s="49"/>
      <c r="R37" s="50"/>
    </row>
    <row r="38" s="1" customFormat="1" ht="25.44" customHeight="1">
      <c r="B38" s="48"/>
      <c r="C38" s="147"/>
      <c r="D38" s="159" t="s">
        <v>48</v>
      </c>
      <c r="E38" s="99"/>
      <c r="F38" s="99"/>
      <c r="G38" s="160" t="s">
        <v>49</v>
      </c>
      <c r="H38" s="161" t="s">
        <v>50</v>
      </c>
      <c r="I38" s="99"/>
      <c r="J38" s="99"/>
      <c r="K38" s="99"/>
      <c r="L38" s="162">
        <f>SUM(M30:M36)</f>
        <v>0</v>
      </c>
      <c r="M38" s="162"/>
      <c r="N38" s="162"/>
      <c r="O38" s="162"/>
      <c r="P38" s="163"/>
      <c r="Q38" s="147"/>
      <c r="R38" s="50"/>
    </row>
    <row r="39" s="1" customFormat="1" ht="14.4" customHeight="1">
      <c r="B39" s="48"/>
      <c r="C39" s="49"/>
      <c r="D39" s="49"/>
      <c r="E39" s="49"/>
      <c r="F39" s="49"/>
      <c r="G39" s="49"/>
      <c r="H39" s="49"/>
      <c r="I39" s="49"/>
      <c r="J39" s="49"/>
      <c r="K39" s="49"/>
      <c r="L39" s="49"/>
      <c r="M39" s="49"/>
      <c r="N39" s="49"/>
      <c r="O39" s="49"/>
      <c r="P39" s="49"/>
      <c r="Q39" s="49"/>
      <c r="R39" s="50"/>
    </row>
    <row r="40" s="1" customFormat="1" ht="14.4" customHeight="1">
      <c r="B40" s="48"/>
      <c r="C40" s="49"/>
      <c r="D40" s="49"/>
      <c r="E40" s="49"/>
      <c r="F40" s="49"/>
      <c r="G40" s="49"/>
      <c r="H40" s="49"/>
      <c r="I40" s="49"/>
      <c r="J40" s="49"/>
      <c r="K40" s="49"/>
      <c r="L40" s="49"/>
      <c r="M40" s="49"/>
      <c r="N40" s="49"/>
      <c r="O40" s="49"/>
      <c r="P40" s="49"/>
      <c r="Q40" s="49"/>
      <c r="R40" s="50"/>
    </row>
    <row r="41">
      <c r="B41" s="28"/>
      <c r="C41" s="33"/>
      <c r="D41" s="33"/>
      <c r="E41" s="33"/>
      <c r="F41" s="33"/>
      <c r="G41" s="33"/>
      <c r="H41" s="33"/>
      <c r="I41" s="33"/>
      <c r="J41" s="33"/>
      <c r="K41" s="33"/>
      <c r="L41" s="33"/>
      <c r="M41" s="33"/>
      <c r="N41" s="33"/>
      <c r="O41" s="33"/>
      <c r="P41" s="33"/>
      <c r="Q41" s="33"/>
      <c r="R41" s="31"/>
    </row>
    <row r="42">
      <c r="B42" s="28"/>
      <c r="C42" s="33"/>
      <c r="D42" s="33"/>
      <c r="E42" s="33"/>
      <c r="F42" s="33"/>
      <c r="G42" s="33"/>
      <c r="H42" s="33"/>
      <c r="I42" s="33"/>
      <c r="J42" s="33"/>
      <c r="K42" s="33"/>
      <c r="L42" s="33"/>
      <c r="M42" s="33"/>
      <c r="N42" s="33"/>
      <c r="O42" s="33"/>
      <c r="P42" s="33"/>
      <c r="Q42" s="33"/>
      <c r="R42" s="31"/>
    </row>
    <row r="43">
      <c r="B43" s="28"/>
      <c r="C43" s="33"/>
      <c r="D43" s="33"/>
      <c r="E43" s="33"/>
      <c r="F43" s="33"/>
      <c r="G43" s="33"/>
      <c r="H43" s="33"/>
      <c r="I43" s="33"/>
      <c r="J43" s="33"/>
      <c r="K43" s="33"/>
      <c r="L43" s="33"/>
      <c r="M43" s="33"/>
      <c r="N43" s="33"/>
      <c r="O43" s="33"/>
      <c r="P43" s="33"/>
      <c r="Q43" s="33"/>
      <c r="R43" s="31"/>
    </row>
    <row r="44">
      <c r="B44" s="28"/>
      <c r="C44" s="33"/>
      <c r="D44" s="33"/>
      <c r="E44" s="33"/>
      <c r="F44" s="33"/>
      <c r="G44" s="33"/>
      <c r="H44" s="33"/>
      <c r="I44" s="33"/>
      <c r="J44" s="33"/>
      <c r="K44" s="33"/>
      <c r="L44" s="33"/>
      <c r="M44" s="33"/>
      <c r="N44" s="33"/>
      <c r="O44" s="33"/>
      <c r="P44" s="33"/>
      <c r="Q44" s="33"/>
      <c r="R44" s="31"/>
    </row>
    <row r="45">
      <c r="B45" s="28"/>
      <c r="C45" s="33"/>
      <c r="D45" s="33"/>
      <c r="E45" s="33"/>
      <c r="F45" s="33"/>
      <c r="G45" s="33"/>
      <c r="H45" s="33"/>
      <c r="I45" s="33"/>
      <c r="J45" s="33"/>
      <c r="K45" s="33"/>
      <c r="L45" s="33"/>
      <c r="M45" s="33"/>
      <c r="N45" s="33"/>
      <c r="O45" s="33"/>
      <c r="P45" s="33"/>
      <c r="Q45" s="33"/>
      <c r="R45" s="31"/>
    </row>
    <row r="46">
      <c r="B46" s="28"/>
      <c r="C46" s="33"/>
      <c r="D46" s="33"/>
      <c r="E46" s="33"/>
      <c r="F46" s="33"/>
      <c r="G46" s="33"/>
      <c r="H46" s="33"/>
      <c r="I46" s="33"/>
      <c r="J46" s="33"/>
      <c r="K46" s="33"/>
      <c r="L46" s="33"/>
      <c r="M46" s="33"/>
      <c r="N46" s="33"/>
      <c r="O46" s="33"/>
      <c r="P46" s="33"/>
      <c r="Q46" s="33"/>
      <c r="R46" s="31"/>
    </row>
    <row r="47">
      <c r="B47" s="28"/>
      <c r="C47" s="33"/>
      <c r="D47" s="33"/>
      <c r="E47" s="33"/>
      <c r="F47" s="33"/>
      <c r="G47" s="33"/>
      <c r="H47" s="33"/>
      <c r="I47" s="33"/>
      <c r="J47" s="33"/>
      <c r="K47" s="33"/>
      <c r="L47" s="33"/>
      <c r="M47" s="33"/>
      <c r="N47" s="33"/>
      <c r="O47" s="33"/>
      <c r="P47" s="33"/>
      <c r="Q47" s="33"/>
      <c r="R47" s="31"/>
    </row>
    <row r="48">
      <c r="B48" s="28"/>
      <c r="C48" s="33"/>
      <c r="D48" s="33"/>
      <c r="E48" s="33"/>
      <c r="F48" s="33"/>
      <c r="G48" s="33"/>
      <c r="H48" s="33"/>
      <c r="I48" s="33"/>
      <c r="J48" s="33"/>
      <c r="K48" s="33"/>
      <c r="L48" s="33"/>
      <c r="M48" s="33"/>
      <c r="N48" s="33"/>
      <c r="O48" s="33"/>
      <c r="P48" s="33"/>
      <c r="Q48" s="33"/>
      <c r="R48" s="31"/>
    </row>
    <row r="49">
      <c r="B49" s="28"/>
      <c r="C49" s="33"/>
      <c r="D49" s="33"/>
      <c r="E49" s="33"/>
      <c r="F49" s="33"/>
      <c r="G49" s="33"/>
      <c r="H49" s="33"/>
      <c r="I49" s="33"/>
      <c r="J49" s="33"/>
      <c r="K49" s="33"/>
      <c r="L49" s="33"/>
      <c r="M49" s="33"/>
      <c r="N49" s="33"/>
      <c r="O49" s="33"/>
      <c r="P49" s="33"/>
      <c r="Q49" s="33"/>
      <c r="R49" s="31"/>
    </row>
    <row r="50" s="1" customFormat="1">
      <c r="B50" s="48"/>
      <c r="C50" s="49"/>
      <c r="D50" s="68" t="s">
        <v>51</v>
      </c>
      <c r="E50" s="69"/>
      <c r="F50" s="69"/>
      <c r="G50" s="69"/>
      <c r="H50" s="70"/>
      <c r="I50" s="49"/>
      <c r="J50" s="68" t="s">
        <v>52</v>
      </c>
      <c r="K50" s="69"/>
      <c r="L50" s="69"/>
      <c r="M50" s="69"/>
      <c r="N50" s="69"/>
      <c r="O50" s="69"/>
      <c r="P50" s="70"/>
      <c r="Q50" s="49"/>
      <c r="R50" s="50"/>
    </row>
    <row r="51">
      <c r="B51" s="28"/>
      <c r="C51" s="33"/>
      <c r="D51" s="71"/>
      <c r="E51" s="33"/>
      <c r="F51" s="33"/>
      <c r="G51" s="33"/>
      <c r="H51" s="72"/>
      <c r="I51" s="33"/>
      <c r="J51" s="71"/>
      <c r="K51" s="33"/>
      <c r="L51" s="33"/>
      <c r="M51" s="33"/>
      <c r="N51" s="33"/>
      <c r="O51" s="33"/>
      <c r="P51" s="72"/>
      <c r="Q51" s="33"/>
      <c r="R51" s="31"/>
    </row>
    <row r="52">
      <c r="B52" s="28"/>
      <c r="C52" s="33"/>
      <c r="D52" s="71"/>
      <c r="E52" s="33"/>
      <c r="F52" s="33"/>
      <c r="G52" s="33"/>
      <c r="H52" s="72"/>
      <c r="I52" s="33"/>
      <c r="J52" s="71"/>
      <c r="K52" s="33"/>
      <c r="L52" s="33"/>
      <c r="M52" s="33"/>
      <c r="N52" s="33"/>
      <c r="O52" s="33"/>
      <c r="P52" s="72"/>
      <c r="Q52" s="33"/>
      <c r="R52" s="31"/>
    </row>
    <row r="53">
      <c r="B53" s="28"/>
      <c r="C53" s="33"/>
      <c r="D53" s="71"/>
      <c r="E53" s="33"/>
      <c r="F53" s="33"/>
      <c r="G53" s="33"/>
      <c r="H53" s="72"/>
      <c r="I53" s="33"/>
      <c r="J53" s="71"/>
      <c r="K53" s="33"/>
      <c r="L53" s="33"/>
      <c r="M53" s="33"/>
      <c r="N53" s="33"/>
      <c r="O53" s="33"/>
      <c r="P53" s="72"/>
      <c r="Q53" s="33"/>
      <c r="R53" s="31"/>
    </row>
    <row r="54">
      <c r="B54" s="28"/>
      <c r="C54" s="33"/>
      <c r="D54" s="71"/>
      <c r="E54" s="33"/>
      <c r="F54" s="33"/>
      <c r="G54" s="33"/>
      <c r="H54" s="72"/>
      <c r="I54" s="33"/>
      <c r="J54" s="71"/>
      <c r="K54" s="33"/>
      <c r="L54" s="33"/>
      <c r="M54" s="33"/>
      <c r="N54" s="33"/>
      <c r="O54" s="33"/>
      <c r="P54" s="72"/>
      <c r="Q54" s="33"/>
      <c r="R54" s="31"/>
    </row>
    <row r="55">
      <c r="B55" s="28"/>
      <c r="C55" s="33"/>
      <c r="D55" s="71"/>
      <c r="E55" s="33"/>
      <c r="F55" s="33"/>
      <c r="G55" s="33"/>
      <c r="H55" s="72"/>
      <c r="I55" s="33"/>
      <c r="J55" s="71"/>
      <c r="K55" s="33"/>
      <c r="L55" s="33"/>
      <c r="M55" s="33"/>
      <c r="N55" s="33"/>
      <c r="O55" s="33"/>
      <c r="P55" s="72"/>
      <c r="Q55" s="33"/>
      <c r="R55" s="31"/>
    </row>
    <row r="56">
      <c r="B56" s="28"/>
      <c r="C56" s="33"/>
      <c r="D56" s="71"/>
      <c r="E56" s="33"/>
      <c r="F56" s="33"/>
      <c r="G56" s="33"/>
      <c r="H56" s="72"/>
      <c r="I56" s="33"/>
      <c r="J56" s="71"/>
      <c r="K56" s="33"/>
      <c r="L56" s="33"/>
      <c r="M56" s="33"/>
      <c r="N56" s="33"/>
      <c r="O56" s="33"/>
      <c r="P56" s="72"/>
      <c r="Q56" s="33"/>
      <c r="R56" s="31"/>
    </row>
    <row r="57">
      <c r="B57" s="28"/>
      <c r="C57" s="33"/>
      <c r="D57" s="71"/>
      <c r="E57" s="33"/>
      <c r="F57" s="33"/>
      <c r="G57" s="33"/>
      <c r="H57" s="72"/>
      <c r="I57" s="33"/>
      <c r="J57" s="71"/>
      <c r="K57" s="33"/>
      <c r="L57" s="33"/>
      <c r="M57" s="33"/>
      <c r="N57" s="33"/>
      <c r="O57" s="33"/>
      <c r="P57" s="72"/>
      <c r="Q57" s="33"/>
      <c r="R57" s="31"/>
    </row>
    <row r="58">
      <c r="B58" s="28"/>
      <c r="C58" s="33"/>
      <c r="D58" s="71"/>
      <c r="E58" s="33"/>
      <c r="F58" s="33"/>
      <c r="G58" s="33"/>
      <c r="H58" s="72"/>
      <c r="I58" s="33"/>
      <c r="J58" s="71"/>
      <c r="K58" s="33"/>
      <c r="L58" s="33"/>
      <c r="M58" s="33"/>
      <c r="N58" s="33"/>
      <c r="O58" s="33"/>
      <c r="P58" s="72"/>
      <c r="Q58" s="33"/>
      <c r="R58" s="31"/>
    </row>
    <row r="59" s="1" customFormat="1">
      <c r="B59" s="48"/>
      <c r="C59" s="49"/>
      <c r="D59" s="73" t="s">
        <v>53</v>
      </c>
      <c r="E59" s="74"/>
      <c r="F59" s="74"/>
      <c r="G59" s="75" t="s">
        <v>54</v>
      </c>
      <c r="H59" s="76"/>
      <c r="I59" s="49"/>
      <c r="J59" s="73" t="s">
        <v>53</v>
      </c>
      <c r="K59" s="74"/>
      <c r="L59" s="74"/>
      <c r="M59" s="74"/>
      <c r="N59" s="75" t="s">
        <v>54</v>
      </c>
      <c r="O59" s="74"/>
      <c r="P59" s="76"/>
      <c r="Q59" s="49"/>
      <c r="R59" s="50"/>
    </row>
    <row r="60">
      <c r="B60" s="28"/>
      <c r="C60" s="33"/>
      <c r="D60" s="33"/>
      <c r="E60" s="33"/>
      <c r="F60" s="33"/>
      <c r="G60" s="33"/>
      <c r="H60" s="33"/>
      <c r="I60" s="33"/>
      <c r="J60" s="33"/>
      <c r="K60" s="33"/>
      <c r="L60" s="33"/>
      <c r="M60" s="33"/>
      <c r="N60" s="33"/>
      <c r="O60" s="33"/>
      <c r="P60" s="33"/>
      <c r="Q60" s="33"/>
      <c r="R60" s="31"/>
    </row>
    <row r="61" s="1" customFormat="1">
      <c r="B61" s="48"/>
      <c r="C61" s="49"/>
      <c r="D61" s="68" t="s">
        <v>55</v>
      </c>
      <c r="E61" s="69"/>
      <c r="F61" s="69"/>
      <c r="G61" s="69"/>
      <c r="H61" s="70"/>
      <c r="I61" s="49"/>
      <c r="J61" s="68" t="s">
        <v>56</v>
      </c>
      <c r="K61" s="69"/>
      <c r="L61" s="69"/>
      <c r="M61" s="69"/>
      <c r="N61" s="69"/>
      <c r="O61" s="69"/>
      <c r="P61" s="70"/>
      <c r="Q61" s="49"/>
      <c r="R61" s="50"/>
    </row>
    <row r="62">
      <c r="B62" s="28"/>
      <c r="C62" s="33"/>
      <c r="D62" s="71"/>
      <c r="E62" s="33"/>
      <c r="F62" s="33"/>
      <c r="G62" s="33"/>
      <c r="H62" s="72"/>
      <c r="I62" s="33"/>
      <c r="J62" s="71"/>
      <c r="K62" s="33"/>
      <c r="L62" s="33"/>
      <c r="M62" s="33"/>
      <c r="N62" s="33"/>
      <c r="O62" s="33"/>
      <c r="P62" s="72"/>
      <c r="Q62" s="33"/>
      <c r="R62" s="31"/>
    </row>
    <row r="63">
      <c r="B63" s="28"/>
      <c r="C63" s="33"/>
      <c r="D63" s="71"/>
      <c r="E63" s="33"/>
      <c r="F63" s="33"/>
      <c r="G63" s="33"/>
      <c r="H63" s="72"/>
      <c r="I63" s="33"/>
      <c r="J63" s="71"/>
      <c r="K63" s="33"/>
      <c r="L63" s="33"/>
      <c r="M63" s="33"/>
      <c r="N63" s="33"/>
      <c r="O63" s="33"/>
      <c r="P63" s="72"/>
      <c r="Q63" s="33"/>
      <c r="R63" s="31"/>
    </row>
    <row r="64">
      <c r="B64" s="28"/>
      <c r="C64" s="33"/>
      <c r="D64" s="71"/>
      <c r="E64" s="33"/>
      <c r="F64" s="33"/>
      <c r="G64" s="33"/>
      <c r="H64" s="72"/>
      <c r="I64" s="33"/>
      <c r="J64" s="71"/>
      <c r="K64" s="33"/>
      <c r="L64" s="33"/>
      <c r="M64" s="33"/>
      <c r="N64" s="33"/>
      <c r="O64" s="33"/>
      <c r="P64" s="72"/>
      <c r="Q64" s="33"/>
      <c r="R64" s="31"/>
    </row>
    <row r="65">
      <c r="B65" s="28"/>
      <c r="C65" s="33"/>
      <c r="D65" s="71"/>
      <c r="E65" s="33"/>
      <c r="F65" s="33"/>
      <c r="G65" s="33"/>
      <c r="H65" s="72"/>
      <c r="I65" s="33"/>
      <c r="J65" s="71"/>
      <c r="K65" s="33"/>
      <c r="L65" s="33"/>
      <c r="M65" s="33"/>
      <c r="N65" s="33"/>
      <c r="O65" s="33"/>
      <c r="P65" s="72"/>
      <c r="Q65" s="33"/>
      <c r="R65" s="31"/>
    </row>
    <row r="66">
      <c r="B66" s="28"/>
      <c r="C66" s="33"/>
      <c r="D66" s="71"/>
      <c r="E66" s="33"/>
      <c r="F66" s="33"/>
      <c r="G66" s="33"/>
      <c r="H66" s="72"/>
      <c r="I66" s="33"/>
      <c r="J66" s="71"/>
      <c r="K66" s="33"/>
      <c r="L66" s="33"/>
      <c r="M66" s="33"/>
      <c r="N66" s="33"/>
      <c r="O66" s="33"/>
      <c r="P66" s="72"/>
      <c r="Q66" s="33"/>
      <c r="R66" s="31"/>
    </row>
    <row r="67">
      <c r="B67" s="28"/>
      <c r="C67" s="33"/>
      <c r="D67" s="71"/>
      <c r="E67" s="33"/>
      <c r="F67" s="33"/>
      <c r="G67" s="33"/>
      <c r="H67" s="72"/>
      <c r="I67" s="33"/>
      <c r="J67" s="71"/>
      <c r="K67" s="33"/>
      <c r="L67" s="33"/>
      <c r="M67" s="33"/>
      <c r="N67" s="33"/>
      <c r="O67" s="33"/>
      <c r="P67" s="72"/>
      <c r="Q67" s="33"/>
      <c r="R67" s="31"/>
    </row>
    <row r="68">
      <c r="B68" s="28"/>
      <c r="C68" s="33"/>
      <c r="D68" s="71"/>
      <c r="E68" s="33"/>
      <c r="F68" s="33"/>
      <c r="G68" s="33"/>
      <c r="H68" s="72"/>
      <c r="I68" s="33"/>
      <c r="J68" s="71"/>
      <c r="K68" s="33"/>
      <c r="L68" s="33"/>
      <c r="M68" s="33"/>
      <c r="N68" s="33"/>
      <c r="O68" s="33"/>
      <c r="P68" s="72"/>
      <c r="Q68" s="33"/>
      <c r="R68" s="31"/>
    </row>
    <row r="69">
      <c r="B69" s="28"/>
      <c r="C69" s="33"/>
      <c r="D69" s="71"/>
      <c r="E69" s="33"/>
      <c r="F69" s="33"/>
      <c r="G69" s="33"/>
      <c r="H69" s="72"/>
      <c r="I69" s="33"/>
      <c r="J69" s="71"/>
      <c r="K69" s="33"/>
      <c r="L69" s="33"/>
      <c r="M69" s="33"/>
      <c r="N69" s="33"/>
      <c r="O69" s="33"/>
      <c r="P69" s="72"/>
      <c r="Q69" s="33"/>
      <c r="R69" s="31"/>
    </row>
    <row r="70" s="1" customFormat="1">
      <c r="B70" s="48"/>
      <c r="C70" s="49"/>
      <c r="D70" s="73" t="s">
        <v>53</v>
      </c>
      <c r="E70" s="74"/>
      <c r="F70" s="74"/>
      <c r="G70" s="75" t="s">
        <v>54</v>
      </c>
      <c r="H70" s="76"/>
      <c r="I70" s="49"/>
      <c r="J70" s="73" t="s">
        <v>53</v>
      </c>
      <c r="K70" s="74"/>
      <c r="L70" s="74"/>
      <c r="M70" s="74"/>
      <c r="N70" s="75" t="s">
        <v>54</v>
      </c>
      <c r="O70" s="74"/>
      <c r="P70" s="76"/>
      <c r="Q70" s="49"/>
      <c r="R70" s="50"/>
    </row>
    <row r="71" s="1" customFormat="1" ht="14.4" customHeight="1">
      <c r="B71" s="77"/>
      <c r="C71" s="78"/>
      <c r="D71" s="78"/>
      <c r="E71" s="78"/>
      <c r="F71" s="78"/>
      <c r="G71" s="78"/>
      <c r="H71" s="78"/>
      <c r="I71" s="78"/>
      <c r="J71" s="78"/>
      <c r="K71" s="78"/>
      <c r="L71" s="78"/>
      <c r="M71" s="78"/>
      <c r="N71" s="78"/>
      <c r="O71" s="78"/>
      <c r="P71" s="78"/>
      <c r="Q71" s="78"/>
      <c r="R71" s="79"/>
    </row>
    <row r="75" s="1" customFormat="1" ht="6.96" customHeight="1">
      <c r="B75" s="80"/>
      <c r="C75" s="81"/>
      <c r="D75" s="81"/>
      <c r="E75" s="81"/>
      <c r="F75" s="81"/>
      <c r="G75" s="81"/>
      <c r="H75" s="81"/>
      <c r="I75" s="81"/>
      <c r="J75" s="81"/>
      <c r="K75" s="81"/>
      <c r="L75" s="81"/>
      <c r="M75" s="81"/>
      <c r="N75" s="81"/>
      <c r="O75" s="81"/>
      <c r="P75" s="81"/>
      <c r="Q75" s="81"/>
      <c r="R75" s="82"/>
    </row>
    <row r="76" s="1" customFormat="1" ht="36.96" customHeight="1">
      <c r="B76" s="48"/>
      <c r="C76" s="29" t="s">
        <v>125</v>
      </c>
      <c r="D76" s="30"/>
      <c r="E76" s="30"/>
      <c r="F76" s="30"/>
      <c r="G76" s="30"/>
      <c r="H76" s="30"/>
      <c r="I76" s="30"/>
      <c r="J76" s="30"/>
      <c r="K76" s="30"/>
      <c r="L76" s="30"/>
      <c r="M76" s="30"/>
      <c r="N76" s="30"/>
      <c r="O76" s="30"/>
      <c r="P76" s="30"/>
      <c r="Q76" s="30"/>
      <c r="R76" s="50"/>
    </row>
    <row r="77" s="1" customFormat="1" ht="6.96" customHeight="1">
      <c r="B77" s="48"/>
      <c r="C77" s="49"/>
      <c r="D77" s="49"/>
      <c r="E77" s="49"/>
      <c r="F77" s="49"/>
      <c r="G77" s="49"/>
      <c r="H77" s="49"/>
      <c r="I77" s="49"/>
      <c r="J77" s="49"/>
      <c r="K77" s="49"/>
      <c r="L77" s="49"/>
      <c r="M77" s="49"/>
      <c r="N77" s="49"/>
      <c r="O77" s="49"/>
      <c r="P77" s="49"/>
      <c r="Q77" s="49"/>
      <c r="R77" s="50"/>
    </row>
    <row r="78" s="1" customFormat="1" ht="30" customHeight="1">
      <c r="B78" s="48"/>
      <c r="C78" s="40" t="s">
        <v>17</v>
      </c>
      <c r="D78" s="49"/>
      <c r="E78" s="49"/>
      <c r="F78" s="151" t="str">
        <f>F6</f>
        <v xml:space="preserve">Denný stacionár  Moravany nad Váhom</v>
      </c>
      <c r="G78" s="40"/>
      <c r="H78" s="40"/>
      <c r="I78" s="40"/>
      <c r="J78" s="40"/>
      <c r="K78" s="40"/>
      <c r="L78" s="40"/>
      <c r="M78" s="40"/>
      <c r="N78" s="40"/>
      <c r="O78" s="40"/>
      <c r="P78" s="40"/>
      <c r="Q78" s="49"/>
      <c r="R78" s="50"/>
    </row>
    <row r="79" s="1" customFormat="1" ht="36.96" customHeight="1">
      <c r="B79" s="48"/>
      <c r="C79" s="87" t="s">
        <v>122</v>
      </c>
      <c r="D79" s="49"/>
      <c r="E79" s="49"/>
      <c r="F79" s="89" t="str">
        <f>F7</f>
        <v>1 - Obvodový plášť</v>
      </c>
      <c r="G79" s="49"/>
      <c r="H79" s="49"/>
      <c r="I79" s="49"/>
      <c r="J79" s="49"/>
      <c r="K79" s="49"/>
      <c r="L79" s="49"/>
      <c r="M79" s="49"/>
      <c r="N79" s="49"/>
      <c r="O79" s="49"/>
      <c r="P79" s="49"/>
      <c r="Q79" s="49"/>
      <c r="R79" s="50"/>
    </row>
    <row r="80" s="1" customFormat="1" ht="6.96" customHeight="1">
      <c r="B80" s="48"/>
      <c r="C80" s="49"/>
      <c r="D80" s="49"/>
      <c r="E80" s="49"/>
      <c r="F80" s="49"/>
      <c r="G80" s="49"/>
      <c r="H80" s="49"/>
      <c r="I80" s="49"/>
      <c r="J80" s="49"/>
      <c r="K80" s="49"/>
      <c r="L80" s="49"/>
      <c r="M80" s="49"/>
      <c r="N80" s="49"/>
      <c r="O80" s="49"/>
      <c r="P80" s="49"/>
      <c r="Q80" s="49"/>
      <c r="R80" s="50"/>
    </row>
    <row r="81" s="1" customFormat="1" ht="18" customHeight="1">
      <c r="B81" s="48"/>
      <c r="C81" s="40" t="s">
        <v>21</v>
      </c>
      <c r="D81" s="49"/>
      <c r="E81" s="49"/>
      <c r="F81" s="35" t="str">
        <f>F9</f>
        <v>Moravany nad Váhom</v>
      </c>
      <c r="G81" s="49"/>
      <c r="H81" s="49"/>
      <c r="I81" s="49"/>
      <c r="J81" s="49"/>
      <c r="K81" s="40" t="s">
        <v>23</v>
      </c>
      <c r="L81" s="49"/>
      <c r="M81" s="92" t="str">
        <f>IF(O9="","",O9)</f>
        <v>28. 5. 2019</v>
      </c>
      <c r="N81" s="92"/>
      <c r="O81" s="92"/>
      <c r="P81" s="92"/>
      <c r="Q81" s="49"/>
      <c r="R81" s="50"/>
    </row>
    <row r="82" s="1" customFormat="1" ht="6.96" customHeight="1">
      <c r="B82" s="48"/>
      <c r="C82" s="49"/>
      <c r="D82" s="49"/>
      <c r="E82" s="49"/>
      <c r="F82" s="49"/>
      <c r="G82" s="49"/>
      <c r="H82" s="49"/>
      <c r="I82" s="49"/>
      <c r="J82" s="49"/>
      <c r="K82" s="49"/>
      <c r="L82" s="49"/>
      <c r="M82" s="49"/>
      <c r="N82" s="49"/>
      <c r="O82" s="49"/>
      <c r="P82" s="49"/>
      <c r="Q82" s="49"/>
      <c r="R82" s="50"/>
    </row>
    <row r="83" s="1" customFormat="1">
      <c r="B83" s="48"/>
      <c r="C83" s="40" t="s">
        <v>25</v>
      </c>
      <c r="D83" s="49"/>
      <c r="E83" s="49"/>
      <c r="F83" s="35" t="str">
        <f>E12</f>
        <v>Obec Moravany nad Váhom</v>
      </c>
      <c r="G83" s="49"/>
      <c r="H83" s="49"/>
      <c r="I83" s="49"/>
      <c r="J83" s="49"/>
      <c r="K83" s="40" t="s">
        <v>31</v>
      </c>
      <c r="L83" s="49"/>
      <c r="M83" s="35" t="str">
        <f>E18</f>
        <v xml:space="preserve"> </v>
      </c>
      <c r="N83" s="35"/>
      <c r="O83" s="35"/>
      <c r="P83" s="35"/>
      <c r="Q83" s="35"/>
      <c r="R83" s="50"/>
    </row>
    <row r="84" s="1" customFormat="1" ht="14.4" customHeight="1">
      <c r="B84" s="48"/>
      <c r="C84" s="40" t="s">
        <v>29</v>
      </c>
      <c r="D84" s="49"/>
      <c r="E84" s="49"/>
      <c r="F84" s="35" t="str">
        <f>IF(E15="","",E15)</f>
        <v>Vyplň údaj</v>
      </c>
      <c r="G84" s="49"/>
      <c r="H84" s="49"/>
      <c r="I84" s="49"/>
      <c r="J84" s="49"/>
      <c r="K84" s="40" t="s">
        <v>35</v>
      </c>
      <c r="L84" s="49"/>
      <c r="M84" s="35" t="str">
        <f>E21</f>
        <v>Hulmanová Jana</v>
      </c>
      <c r="N84" s="35"/>
      <c r="O84" s="35"/>
      <c r="P84" s="35"/>
      <c r="Q84" s="35"/>
      <c r="R84" s="50"/>
    </row>
    <row r="85" s="1" customFormat="1" ht="10.32" customHeight="1">
      <c r="B85" s="48"/>
      <c r="C85" s="49"/>
      <c r="D85" s="49"/>
      <c r="E85" s="49"/>
      <c r="F85" s="49"/>
      <c r="G85" s="49"/>
      <c r="H85" s="49"/>
      <c r="I85" s="49"/>
      <c r="J85" s="49"/>
      <c r="K85" s="49"/>
      <c r="L85" s="49"/>
      <c r="M85" s="49"/>
      <c r="N85" s="49"/>
      <c r="O85" s="49"/>
      <c r="P85" s="49"/>
      <c r="Q85" s="49"/>
      <c r="R85" s="50"/>
    </row>
    <row r="86" s="1" customFormat="1" ht="29.28" customHeight="1">
      <c r="B86" s="48"/>
      <c r="C86" s="164" t="s">
        <v>126</v>
      </c>
      <c r="D86" s="147"/>
      <c r="E86" s="147"/>
      <c r="F86" s="147"/>
      <c r="G86" s="147"/>
      <c r="H86" s="147"/>
      <c r="I86" s="147"/>
      <c r="J86" s="147"/>
      <c r="K86" s="147"/>
      <c r="L86" s="147"/>
      <c r="M86" s="147"/>
      <c r="N86" s="164" t="s">
        <v>127</v>
      </c>
      <c r="O86" s="147"/>
      <c r="P86" s="147"/>
      <c r="Q86" s="147"/>
      <c r="R86" s="50"/>
    </row>
    <row r="87" s="1" customFormat="1" ht="10.32" customHeight="1">
      <c r="B87" s="48"/>
      <c r="C87" s="49"/>
      <c r="D87" s="49"/>
      <c r="E87" s="49"/>
      <c r="F87" s="49"/>
      <c r="G87" s="49"/>
      <c r="H87" s="49"/>
      <c r="I87" s="49"/>
      <c r="J87" s="49"/>
      <c r="K87" s="49"/>
      <c r="L87" s="49"/>
      <c r="M87" s="49"/>
      <c r="N87" s="49"/>
      <c r="O87" s="49"/>
      <c r="P87" s="49"/>
      <c r="Q87" s="49"/>
      <c r="R87" s="50"/>
    </row>
    <row r="88" s="1" customFormat="1" ht="29.28" customHeight="1">
      <c r="B88" s="48"/>
      <c r="C88" s="165" t="s">
        <v>128</v>
      </c>
      <c r="D88" s="49"/>
      <c r="E88" s="49"/>
      <c r="F88" s="49"/>
      <c r="G88" s="49"/>
      <c r="H88" s="49"/>
      <c r="I88" s="49"/>
      <c r="J88" s="49"/>
      <c r="K88" s="49"/>
      <c r="L88" s="49"/>
      <c r="M88" s="49"/>
      <c r="N88" s="109">
        <f>N127</f>
        <v>0</v>
      </c>
      <c r="O88" s="166"/>
      <c r="P88" s="166"/>
      <c r="Q88" s="166"/>
      <c r="R88" s="50"/>
      <c r="AU88" s="24" t="s">
        <v>129</v>
      </c>
    </row>
    <row r="89" s="6" customFormat="1" ht="24.96" customHeight="1">
      <c r="B89" s="167"/>
      <c r="C89" s="168"/>
      <c r="D89" s="169" t="s">
        <v>130</v>
      </c>
      <c r="E89" s="168"/>
      <c r="F89" s="168"/>
      <c r="G89" s="168"/>
      <c r="H89" s="168"/>
      <c r="I89" s="168"/>
      <c r="J89" s="168"/>
      <c r="K89" s="168"/>
      <c r="L89" s="168"/>
      <c r="M89" s="168"/>
      <c r="N89" s="170">
        <f>N128</f>
        <v>0</v>
      </c>
      <c r="O89" s="168"/>
      <c r="P89" s="168"/>
      <c r="Q89" s="168"/>
      <c r="R89" s="171"/>
    </row>
    <row r="90" s="7" customFormat="1" ht="19.92" customHeight="1">
      <c r="B90" s="172"/>
      <c r="C90" s="173"/>
      <c r="D90" s="132" t="s">
        <v>131</v>
      </c>
      <c r="E90" s="173"/>
      <c r="F90" s="173"/>
      <c r="G90" s="173"/>
      <c r="H90" s="173"/>
      <c r="I90" s="173"/>
      <c r="J90" s="173"/>
      <c r="K90" s="173"/>
      <c r="L90" s="173"/>
      <c r="M90" s="173"/>
      <c r="N90" s="134">
        <f>N129</f>
        <v>0</v>
      </c>
      <c r="O90" s="173"/>
      <c r="P90" s="173"/>
      <c r="Q90" s="173"/>
      <c r="R90" s="174"/>
    </row>
    <row r="91" s="7" customFormat="1" ht="19.92" customHeight="1">
      <c r="B91" s="172"/>
      <c r="C91" s="173"/>
      <c r="D91" s="132" t="s">
        <v>132</v>
      </c>
      <c r="E91" s="173"/>
      <c r="F91" s="173"/>
      <c r="G91" s="173"/>
      <c r="H91" s="173"/>
      <c r="I91" s="173"/>
      <c r="J91" s="173"/>
      <c r="K91" s="173"/>
      <c r="L91" s="173"/>
      <c r="M91" s="173"/>
      <c r="N91" s="134">
        <f>N131</f>
        <v>0</v>
      </c>
      <c r="O91" s="173"/>
      <c r="P91" s="173"/>
      <c r="Q91" s="173"/>
      <c r="R91" s="174"/>
    </row>
    <row r="92" s="7" customFormat="1" ht="19.92" customHeight="1">
      <c r="B92" s="172"/>
      <c r="C92" s="173"/>
      <c r="D92" s="132" t="s">
        <v>133</v>
      </c>
      <c r="E92" s="173"/>
      <c r="F92" s="173"/>
      <c r="G92" s="173"/>
      <c r="H92" s="173"/>
      <c r="I92" s="173"/>
      <c r="J92" s="173"/>
      <c r="K92" s="173"/>
      <c r="L92" s="173"/>
      <c r="M92" s="173"/>
      <c r="N92" s="134">
        <f>N257</f>
        <v>0</v>
      </c>
      <c r="O92" s="173"/>
      <c r="P92" s="173"/>
      <c r="Q92" s="173"/>
      <c r="R92" s="174"/>
    </row>
    <row r="93" s="7" customFormat="1" ht="19.92" customHeight="1">
      <c r="B93" s="172"/>
      <c r="C93" s="173"/>
      <c r="D93" s="132" t="s">
        <v>134</v>
      </c>
      <c r="E93" s="173"/>
      <c r="F93" s="173"/>
      <c r="G93" s="173"/>
      <c r="H93" s="173"/>
      <c r="I93" s="173"/>
      <c r="J93" s="173"/>
      <c r="K93" s="173"/>
      <c r="L93" s="173"/>
      <c r="M93" s="173"/>
      <c r="N93" s="134">
        <f>N288</f>
        <v>0</v>
      </c>
      <c r="O93" s="173"/>
      <c r="P93" s="173"/>
      <c r="Q93" s="173"/>
      <c r="R93" s="174"/>
    </row>
    <row r="94" s="6" customFormat="1" ht="24.96" customHeight="1">
      <c r="B94" s="167"/>
      <c r="C94" s="168"/>
      <c r="D94" s="169" t="s">
        <v>135</v>
      </c>
      <c r="E94" s="168"/>
      <c r="F94" s="168"/>
      <c r="G94" s="168"/>
      <c r="H94" s="168"/>
      <c r="I94" s="168"/>
      <c r="J94" s="168"/>
      <c r="K94" s="168"/>
      <c r="L94" s="168"/>
      <c r="M94" s="168"/>
      <c r="N94" s="170">
        <f>N290</f>
        <v>0</v>
      </c>
      <c r="O94" s="168"/>
      <c r="P94" s="168"/>
      <c r="Q94" s="168"/>
      <c r="R94" s="171"/>
    </row>
    <row r="95" s="7" customFormat="1" ht="19.92" customHeight="1">
      <c r="B95" s="172"/>
      <c r="C95" s="173"/>
      <c r="D95" s="132" t="s">
        <v>136</v>
      </c>
      <c r="E95" s="173"/>
      <c r="F95" s="173"/>
      <c r="G95" s="173"/>
      <c r="H95" s="173"/>
      <c r="I95" s="173"/>
      <c r="J95" s="173"/>
      <c r="K95" s="173"/>
      <c r="L95" s="173"/>
      <c r="M95" s="173"/>
      <c r="N95" s="134">
        <f>N291</f>
        <v>0</v>
      </c>
      <c r="O95" s="173"/>
      <c r="P95" s="173"/>
      <c r="Q95" s="173"/>
      <c r="R95" s="174"/>
    </row>
    <row r="96" s="7" customFormat="1" ht="19.92" customHeight="1">
      <c r="B96" s="172"/>
      <c r="C96" s="173"/>
      <c r="D96" s="132" t="s">
        <v>137</v>
      </c>
      <c r="E96" s="173"/>
      <c r="F96" s="173"/>
      <c r="G96" s="173"/>
      <c r="H96" s="173"/>
      <c r="I96" s="173"/>
      <c r="J96" s="173"/>
      <c r="K96" s="173"/>
      <c r="L96" s="173"/>
      <c r="M96" s="173"/>
      <c r="N96" s="134">
        <f>N324</f>
        <v>0</v>
      </c>
      <c r="O96" s="173"/>
      <c r="P96" s="173"/>
      <c r="Q96" s="173"/>
      <c r="R96" s="174"/>
    </row>
    <row r="97" s="7" customFormat="1" ht="19.92" customHeight="1">
      <c r="B97" s="172"/>
      <c r="C97" s="173"/>
      <c r="D97" s="132" t="s">
        <v>138</v>
      </c>
      <c r="E97" s="173"/>
      <c r="F97" s="173"/>
      <c r="G97" s="173"/>
      <c r="H97" s="173"/>
      <c r="I97" s="173"/>
      <c r="J97" s="173"/>
      <c r="K97" s="173"/>
      <c r="L97" s="173"/>
      <c r="M97" s="173"/>
      <c r="N97" s="134">
        <f>N327</f>
        <v>0</v>
      </c>
      <c r="O97" s="173"/>
      <c r="P97" s="173"/>
      <c r="Q97" s="173"/>
      <c r="R97" s="174"/>
    </row>
    <row r="98" s="6" customFormat="1" ht="24.96" customHeight="1">
      <c r="B98" s="167"/>
      <c r="C98" s="168"/>
      <c r="D98" s="169" t="s">
        <v>139</v>
      </c>
      <c r="E98" s="168"/>
      <c r="F98" s="168"/>
      <c r="G98" s="168"/>
      <c r="H98" s="168"/>
      <c r="I98" s="168"/>
      <c r="J98" s="168"/>
      <c r="K98" s="168"/>
      <c r="L98" s="168"/>
      <c r="M98" s="168"/>
      <c r="N98" s="170">
        <f>N331</f>
        <v>0</v>
      </c>
      <c r="O98" s="168"/>
      <c r="P98" s="168"/>
      <c r="Q98" s="168"/>
      <c r="R98" s="171"/>
    </row>
    <row r="99" s="7" customFormat="1" ht="19.92" customHeight="1">
      <c r="B99" s="172"/>
      <c r="C99" s="173"/>
      <c r="D99" s="132" t="s">
        <v>140</v>
      </c>
      <c r="E99" s="173"/>
      <c r="F99" s="173"/>
      <c r="G99" s="173"/>
      <c r="H99" s="173"/>
      <c r="I99" s="173"/>
      <c r="J99" s="173"/>
      <c r="K99" s="173"/>
      <c r="L99" s="173"/>
      <c r="M99" s="173"/>
      <c r="N99" s="134">
        <f>N332</f>
        <v>0</v>
      </c>
      <c r="O99" s="173"/>
      <c r="P99" s="173"/>
      <c r="Q99" s="173"/>
      <c r="R99" s="174"/>
    </row>
    <row r="100" s="6" customFormat="1" ht="21.84" customHeight="1">
      <c r="B100" s="167"/>
      <c r="C100" s="168"/>
      <c r="D100" s="169" t="s">
        <v>141</v>
      </c>
      <c r="E100" s="168"/>
      <c r="F100" s="168"/>
      <c r="G100" s="168"/>
      <c r="H100" s="168"/>
      <c r="I100" s="168"/>
      <c r="J100" s="168"/>
      <c r="K100" s="168"/>
      <c r="L100" s="168"/>
      <c r="M100" s="168"/>
      <c r="N100" s="175">
        <f>N334</f>
        <v>0</v>
      </c>
      <c r="O100" s="168"/>
      <c r="P100" s="168"/>
      <c r="Q100" s="168"/>
      <c r="R100" s="171"/>
    </row>
    <row r="101" s="1" customFormat="1" ht="21.84" customHeight="1">
      <c r="B101" s="48"/>
      <c r="C101" s="49"/>
      <c r="D101" s="49"/>
      <c r="E101" s="49"/>
      <c r="F101" s="49"/>
      <c r="G101" s="49"/>
      <c r="H101" s="49"/>
      <c r="I101" s="49"/>
      <c r="J101" s="49"/>
      <c r="K101" s="49"/>
      <c r="L101" s="49"/>
      <c r="M101" s="49"/>
      <c r="N101" s="49"/>
      <c r="O101" s="49"/>
      <c r="P101" s="49"/>
      <c r="Q101" s="49"/>
      <c r="R101" s="50"/>
    </row>
    <row r="102" s="1" customFormat="1" ht="29.28" customHeight="1">
      <c r="B102" s="48"/>
      <c r="C102" s="165" t="s">
        <v>142</v>
      </c>
      <c r="D102" s="49"/>
      <c r="E102" s="49"/>
      <c r="F102" s="49"/>
      <c r="G102" s="49"/>
      <c r="H102" s="49"/>
      <c r="I102" s="49"/>
      <c r="J102" s="49"/>
      <c r="K102" s="49"/>
      <c r="L102" s="49"/>
      <c r="M102" s="49"/>
      <c r="N102" s="166">
        <f>ROUND(N103+N104+N105+N106+N107+N108,2)</f>
        <v>0</v>
      </c>
      <c r="O102" s="176"/>
      <c r="P102" s="176"/>
      <c r="Q102" s="176"/>
      <c r="R102" s="50"/>
      <c r="T102" s="177"/>
      <c r="U102" s="178" t="s">
        <v>41</v>
      </c>
    </row>
    <row r="103" s="1" customFormat="1" ht="18" customHeight="1">
      <c r="B103" s="179"/>
      <c r="C103" s="180"/>
      <c r="D103" s="139" t="s">
        <v>143</v>
      </c>
      <c r="E103" s="181"/>
      <c r="F103" s="181"/>
      <c r="G103" s="181"/>
      <c r="H103" s="181"/>
      <c r="I103" s="180"/>
      <c r="J103" s="180"/>
      <c r="K103" s="180"/>
      <c r="L103" s="180"/>
      <c r="M103" s="180"/>
      <c r="N103" s="133">
        <f>ROUND(N88*T103,2)</f>
        <v>0</v>
      </c>
      <c r="O103" s="182"/>
      <c r="P103" s="182"/>
      <c r="Q103" s="182"/>
      <c r="R103" s="183"/>
      <c r="S103" s="184"/>
      <c r="T103" s="185"/>
      <c r="U103" s="186" t="s">
        <v>44</v>
      </c>
      <c r="V103" s="184"/>
      <c r="W103" s="184"/>
      <c r="X103" s="184"/>
      <c r="Y103" s="184"/>
      <c r="Z103" s="184"/>
      <c r="AA103" s="184"/>
      <c r="AB103" s="184"/>
      <c r="AC103" s="184"/>
      <c r="AD103" s="184"/>
      <c r="AE103" s="184"/>
      <c r="AF103" s="184"/>
      <c r="AG103" s="184"/>
      <c r="AH103" s="184"/>
      <c r="AI103" s="184"/>
      <c r="AJ103" s="184"/>
      <c r="AK103" s="184"/>
      <c r="AL103" s="184"/>
      <c r="AM103" s="184"/>
      <c r="AN103" s="184"/>
      <c r="AO103" s="184"/>
      <c r="AP103" s="184"/>
      <c r="AQ103" s="184"/>
      <c r="AR103" s="184"/>
      <c r="AS103" s="184"/>
      <c r="AT103" s="184"/>
      <c r="AU103" s="184"/>
      <c r="AV103" s="184"/>
      <c r="AW103" s="184"/>
      <c r="AX103" s="184"/>
      <c r="AY103" s="187" t="s">
        <v>144</v>
      </c>
      <c r="AZ103" s="184"/>
      <c r="BA103" s="184"/>
      <c r="BB103" s="184"/>
      <c r="BC103" s="184"/>
      <c r="BD103" s="184"/>
      <c r="BE103" s="188">
        <f>IF(U103="základná",N103,0)</f>
        <v>0</v>
      </c>
      <c r="BF103" s="188">
        <f>IF(U103="znížená",N103,0)</f>
        <v>0</v>
      </c>
      <c r="BG103" s="188">
        <f>IF(U103="zákl. prenesená",N103,0)</f>
        <v>0</v>
      </c>
      <c r="BH103" s="188">
        <f>IF(U103="zníž. prenesená",N103,0)</f>
        <v>0</v>
      </c>
      <c r="BI103" s="188">
        <f>IF(U103="nulová",N103,0)</f>
        <v>0</v>
      </c>
      <c r="BJ103" s="187" t="s">
        <v>86</v>
      </c>
      <c r="BK103" s="184"/>
      <c r="BL103" s="184"/>
      <c r="BM103" s="184"/>
    </row>
    <row r="104" s="1" customFormat="1" ht="18" customHeight="1">
      <c r="B104" s="179"/>
      <c r="C104" s="180"/>
      <c r="D104" s="139" t="s">
        <v>145</v>
      </c>
      <c r="E104" s="181"/>
      <c r="F104" s="181"/>
      <c r="G104" s="181"/>
      <c r="H104" s="181"/>
      <c r="I104" s="180"/>
      <c r="J104" s="180"/>
      <c r="K104" s="180"/>
      <c r="L104" s="180"/>
      <c r="M104" s="180"/>
      <c r="N104" s="133">
        <f>ROUND(N88*T104,2)</f>
        <v>0</v>
      </c>
      <c r="O104" s="182"/>
      <c r="P104" s="182"/>
      <c r="Q104" s="182"/>
      <c r="R104" s="183"/>
      <c r="S104" s="184"/>
      <c r="T104" s="185"/>
      <c r="U104" s="186" t="s">
        <v>44</v>
      </c>
      <c r="V104" s="184"/>
      <c r="W104" s="184"/>
      <c r="X104" s="184"/>
      <c r="Y104" s="184"/>
      <c r="Z104" s="184"/>
      <c r="AA104" s="184"/>
      <c r="AB104" s="184"/>
      <c r="AC104" s="184"/>
      <c r="AD104" s="184"/>
      <c r="AE104" s="184"/>
      <c r="AF104" s="184"/>
      <c r="AG104" s="184"/>
      <c r="AH104" s="184"/>
      <c r="AI104" s="184"/>
      <c r="AJ104" s="184"/>
      <c r="AK104" s="184"/>
      <c r="AL104" s="184"/>
      <c r="AM104" s="184"/>
      <c r="AN104" s="184"/>
      <c r="AO104" s="184"/>
      <c r="AP104" s="184"/>
      <c r="AQ104" s="184"/>
      <c r="AR104" s="184"/>
      <c r="AS104" s="184"/>
      <c r="AT104" s="184"/>
      <c r="AU104" s="184"/>
      <c r="AV104" s="184"/>
      <c r="AW104" s="184"/>
      <c r="AX104" s="184"/>
      <c r="AY104" s="187" t="s">
        <v>144</v>
      </c>
      <c r="AZ104" s="184"/>
      <c r="BA104" s="184"/>
      <c r="BB104" s="184"/>
      <c r="BC104" s="184"/>
      <c r="BD104" s="184"/>
      <c r="BE104" s="188">
        <f>IF(U104="základná",N104,0)</f>
        <v>0</v>
      </c>
      <c r="BF104" s="188">
        <f>IF(U104="znížená",N104,0)</f>
        <v>0</v>
      </c>
      <c r="BG104" s="188">
        <f>IF(U104="zákl. prenesená",N104,0)</f>
        <v>0</v>
      </c>
      <c r="BH104" s="188">
        <f>IF(U104="zníž. prenesená",N104,0)</f>
        <v>0</v>
      </c>
      <c r="BI104" s="188">
        <f>IF(U104="nulová",N104,0)</f>
        <v>0</v>
      </c>
      <c r="BJ104" s="187" t="s">
        <v>86</v>
      </c>
      <c r="BK104" s="184"/>
      <c r="BL104" s="184"/>
      <c r="BM104" s="184"/>
    </row>
    <row r="105" s="1" customFormat="1" ht="18" customHeight="1">
      <c r="B105" s="179"/>
      <c r="C105" s="180"/>
      <c r="D105" s="139" t="s">
        <v>146</v>
      </c>
      <c r="E105" s="181"/>
      <c r="F105" s="181"/>
      <c r="G105" s="181"/>
      <c r="H105" s="181"/>
      <c r="I105" s="180"/>
      <c r="J105" s="180"/>
      <c r="K105" s="180"/>
      <c r="L105" s="180"/>
      <c r="M105" s="180"/>
      <c r="N105" s="133">
        <f>ROUND(N88*T105,2)</f>
        <v>0</v>
      </c>
      <c r="O105" s="182"/>
      <c r="P105" s="182"/>
      <c r="Q105" s="182"/>
      <c r="R105" s="183"/>
      <c r="S105" s="184"/>
      <c r="T105" s="185"/>
      <c r="U105" s="186" t="s">
        <v>44</v>
      </c>
      <c r="V105" s="184"/>
      <c r="W105" s="184"/>
      <c r="X105" s="184"/>
      <c r="Y105" s="184"/>
      <c r="Z105" s="184"/>
      <c r="AA105" s="184"/>
      <c r="AB105" s="184"/>
      <c r="AC105" s="184"/>
      <c r="AD105" s="184"/>
      <c r="AE105" s="184"/>
      <c r="AF105" s="184"/>
      <c r="AG105" s="184"/>
      <c r="AH105" s="184"/>
      <c r="AI105" s="184"/>
      <c r="AJ105" s="184"/>
      <c r="AK105" s="184"/>
      <c r="AL105" s="184"/>
      <c r="AM105" s="184"/>
      <c r="AN105" s="184"/>
      <c r="AO105" s="184"/>
      <c r="AP105" s="184"/>
      <c r="AQ105" s="184"/>
      <c r="AR105" s="184"/>
      <c r="AS105" s="184"/>
      <c r="AT105" s="184"/>
      <c r="AU105" s="184"/>
      <c r="AV105" s="184"/>
      <c r="AW105" s="184"/>
      <c r="AX105" s="184"/>
      <c r="AY105" s="187" t="s">
        <v>144</v>
      </c>
      <c r="AZ105" s="184"/>
      <c r="BA105" s="184"/>
      <c r="BB105" s="184"/>
      <c r="BC105" s="184"/>
      <c r="BD105" s="184"/>
      <c r="BE105" s="188">
        <f>IF(U105="základná",N105,0)</f>
        <v>0</v>
      </c>
      <c r="BF105" s="188">
        <f>IF(U105="znížená",N105,0)</f>
        <v>0</v>
      </c>
      <c r="BG105" s="188">
        <f>IF(U105="zákl. prenesená",N105,0)</f>
        <v>0</v>
      </c>
      <c r="BH105" s="188">
        <f>IF(U105="zníž. prenesená",N105,0)</f>
        <v>0</v>
      </c>
      <c r="BI105" s="188">
        <f>IF(U105="nulová",N105,0)</f>
        <v>0</v>
      </c>
      <c r="BJ105" s="187" t="s">
        <v>86</v>
      </c>
      <c r="BK105" s="184"/>
      <c r="BL105" s="184"/>
      <c r="BM105" s="184"/>
    </row>
    <row r="106" s="1" customFormat="1" ht="18" customHeight="1">
      <c r="B106" s="179"/>
      <c r="C106" s="180"/>
      <c r="D106" s="139" t="s">
        <v>147</v>
      </c>
      <c r="E106" s="181"/>
      <c r="F106" s="181"/>
      <c r="G106" s="181"/>
      <c r="H106" s="181"/>
      <c r="I106" s="180"/>
      <c r="J106" s="180"/>
      <c r="K106" s="180"/>
      <c r="L106" s="180"/>
      <c r="M106" s="180"/>
      <c r="N106" s="133">
        <f>ROUND(N88*T106,2)</f>
        <v>0</v>
      </c>
      <c r="O106" s="182"/>
      <c r="P106" s="182"/>
      <c r="Q106" s="182"/>
      <c r="R106" s="183"/>
      <c r="S106" s="184"/>
      <c r="T106" s="185"/>
      <c r="U106" s="186" t="s">
        <v>44</v>
      </c>
      <c r="V106" s="184"/>
      <c r="W106" s="184"/>
      <c r="X106" s="184"/>
      <c r="Y106" s="184"/>
      <c r="Z106" s="184"/>
      <c r="AA106" s="184"/>
      <c r="AB106" s="184"/>
      <c r="AC106" s="184"/>
      <c r="AD106" s="184"/>
      <c r="AE106" s="184"/>
      <c r="AF106" s="184"/>
      <c r="AG106" s="184"/>
      <c r="AH106" s="184"/>
      <c r="AI106" s="184"/>
      <c r="AJ106" s="184"/>
      <c r="AK106" s="184"/>
      <c r="AL106" s="184"/>
      <c r="AM106" s="184"/>
      <c r="AN106" s="184"/>
      <c r="AO106" s="184"/>
      <c r="AP106" s="184"/>
      <c r="AQ106" s="184"/>
      <c r="AR106" s="184"/>
      <c r="AS106" s="184"/>
      <c r="AT106" s="184"/>
      <c r="AU106" s="184"/>
      <c r="AV106" s="184"/>
      <c r="AW106" s="184"/>
      <c r="AX106" s="184"/>
      <c r="AY106" s="187" t="s">
        <v>144</v>
      </c>
      <c r="AZ106" s="184"/>
      <c r="BA106" s="184"/>
      <c r="BB106" s="184"/>
      <c r="BC106" s="184"/>
      <c r="BD106" s="184"/>
      <c r="BE106" s="188">
        <f>IF(U106="základná",N106,0)</f>
        <v>0</v>
      </c>
      <c r="BF106" s="188">
        <f>IF(U106="znížená",N106,0)</f>
        <v>0</v>
      </c>
      <c r="BG106" s="188">
        <f>IF(U106="zákl. prenesená",N106,0)</f>
        <v>0</v>
      </c>
      <c r="BH106" s="188">
        <f>IF(U106="zníž. prenesená",N106,0)</f>
        <v>0</v>
      </c>
      <c r="BI106" s="188">
        <f>IF(U106="nulová",N106,0)</f>
        <v>0</v>
      </c>
      <c r="BJ106" s="187" t="s">
        <v>86</v>
      </c>
      <c r="BK106" s="184"/>
      <c r="BL106" s="184"/>
      <c r="BM106" s="184"/>
    </row>
    <row r="107" s="1" customFormat="1" ht="18" customHeight="1">
      <c r="B107" s="179"/>
      <c r="C107" s="180"/>
      <c r="D107" s="139" t="s">
        <v>148</v>
      </c>
      <c r="E107" s="181"/>
      <c r="F107" s="181"/>
      <c r="G107" s="181"/>
      <c r="H107" s="181"/>
      <c r="I107" s="180"/>
      <c r="J107" s="180"/>
      <c r="K107" s="180"/>
      <c r="L107" s="180"/>
      <c r="M107" s="180"/>
      <c r="N107" s="133">
        <f>ROUND(N88*T107,2)</f>
        <v>0</v>
      </c>
      <c r="O107" s="182"/>
      <c r="P107" s="182"/>
      <c r="Q107" s="182"/>
      <c r="R107" s="183"/>
      <c r="S107" s="184"/>
      <c r="T107" s="185"/>
      <c r="U107" s="186" t="s">
        <v>44</v>
      </c>
      <c r="V107" s="184"/>
      <c r="W107" s="184"/>
      <c r="X107" s="184"/>
      <c r="Y107" s="184"/>
      <c r="Z107" s="184"/>
      <c r="AA107" s="184"/>
      <c r="AB107" s="184"/>
      <c r="AC107" s="184"/>
      <c r="AD107" s="184"/>
      <c r="AE107" s="184"/>
      <c r="AF107" s="184"/>
      <c r="AG107" s="184"/>
      <c r="AH107" s="184"/>
      <c r="AI107" s="184"/>
      <c r="AJ107" s="184"/>
      <c r="AK107" s="184"/>
      <c r="AL107" s="184"/>
      <c r="AM107" s="184"/>
      <c r="AN107" s="184"/>
      <c r="AO107" s="184"/>
      <c r="AP107" s="184"/>
      <c r="AQ107" s="184"/>
      <c r="AR107" s="184"/>
      <c r="AS107" s="184"/>
      <c r="AT107" s="184"/>
      <c r="AU107" s="184"/>
      <c r="AV107" s="184"/>
      <c r="AW107" s="184"/>
      <c r="AX107" s="184"/>
      <c r="AY107" s="187" t="s">
        <v>144</v>
      </c>
      <c r="AZ107" s="184"/>
      <c r="BA107" s="184"/>
      <c r="BB107" s="184"/>
      <c r="BC107" s="184"/>
      <c r="BD107" s="184"/>
      <c r="BE107" s="188">
        <f>IF(U107="základná",N107,0)</f>
        <v>0</v>
      </c>
      <c r="BF107" s="188">
        <f>IF(U107="znížená",N107,0)</f>
        <v>0</v>
      </c>
      <c r="BG107" s="188">
        <f>IF(U107="zákl. prenesená",N107,0)</f>
        <v>0</v>
      </c>
      <c r="BH107" s="188">
        <f>IF(U107="zníž. prenesená",N107,0)</f>
        <v>0</v>
      </c>
      <c r="BI107" s="188">
        <f>IF(U107="nulová",N107,0)</f>
        <v>0</v>
      </c>
      <c r="BJ107" s="187" t="s">
        <v>86</v>
      </c>
      <c r="BK107" s="184"/>
      <c r="BL107" s="184"/>
      <c r="BM107" s="184"/>
    </row>
    <row r="108" s="1" customFormat="1" ht="18" customHeight="1">
      <c r="B108" s="179"/>
      <c r="C108" s="180"/>
      <c r="D108" s="181" t="s">
        <v>149</v>
      </c>
      <c r="E108" s="180"/>
      <c r="F108" s="180"/>
      <c r="G108" s="180"/>
      <c r="H108" s="180"/>
      <c r="I108" s="180"/>
      <c r="J108" s="180"/>
      <c r="K108" s="180"/>
      <c r="L108" s="180"/>
      <c r="M108" s="180"/>
      <c r="N108" s="133">
        <f>ROUND(N88*T108,2)</f>
        <v>0</v>
      </c>
      <c r="O108" s="182"/>
      <c r="P108" s="182"/>
      <c r="Q108" s="182"/>
      <c r="R108" s="183"/>
      <c r="S108" s="184"/>
      <c r="T108" s="189"/>
      <c r="U108" s="190" t="s">
        <v>44</v>
      </c>
      <c r="V108" s="184"/>
      <c r="W108" s="184"/>
      <c r="X108" s="184"/>
      <c r="Y108" s="184"/>
      <c r="Z108" s="184"/>
      <c r="AA108" s="184"/>
      <c r="AB108" s="184"/>
      <c r="AC108" s="184"/>
      <c r="AD108" s="184"/>
      <c r="AE108" s="184"/>
      <c r="AF108" s="184"/>
      <c r="AG108" s="184"/>
      <c r="AH108" s="184"/>
      <c r="AI108" s="184"/>
      <c r="AJ108" s="184"/>
      <c r="AK108" s="184"/>
      <c r="AL108" s="184"/>
      <c r="AM108" s="184"/>
      <c r="AN108" s="184"/>
      <c r="AO108" s="184"/>
      <c r="AP108" s="184"/>
      <c r="AQ108" s="184"/>
      <c r="AR108" s="184"/>
      <c r="AS108" s="184"/>
      <c r="AT108" s="184"/>
      <c r="AU108" s="184"/>
      <c r="AV108" s="184"/>
      <c r="AW108" s="184"/>
      <c r="AX108" s="184"/>
      <c r="AY108" s="187" t="s">
        <v>150</v>
      </c>
      <c r="AZ108" s="184"/>
      <c r="BA108" s="184"/>
      <c r="BB108" s="184"/>
      <c r="BC108" s="184"/>
      <c r="BD108" s="184"/>
      <c r="BE108" s="188">
        <f>IF(U108="základná",N108,0)</f>
        <v>0</v>
      </c>
      <c r="BF108" s="188">
        <f>IF(U108="znížená",N108,0)</f>
        <v>0</v>
      </c>
      <c r="BG108" s="188">
        <f>IF(U108="zákl. prenesená",N108,0)</f>
        <v>0</v>
      </c>
      <c r="BH108" s="188">
        <f>IF(U108="zníž. prenesená",N108,0)</f>
        <v>0</v>
      </c>
      <c r="BI108" s="188">
        <f>IF(U108="nulová",N108,0)</f>
        <v>0</v>
      </c>
      <c r="BJ108" s="187" t="s">
        <v>86</v>
      </c>
      <c r="BK108" s="184"/>
      <c r="BL108" s="184"/>
      <c r="BM108" s="184"/>
    </row>
    <row r="109" s="1" customFormat="1">
      <c r="B109" s="48"/>
      <c r="C109" s="49"/>
      <c r="D109" s="49"/>
      <c r="E109" s="49"/>
      <c r="F109" s="49"/>
      <c r="G109" s="49"/>
      <c r="H109" s="49"/>
      <c r="I109" s="49"/>
      <c r="J109" s="49"/>
      <c r="K109" s="49"/>
      <c r="L109" s="49"/>
      <c r="M109" s="49"/>
      <c r="N109" s="49"/>
      <c r="O109" s="49"/>
      <c r="P109" s="49"/>
      <c r="Q109" s="49"/>
      <c r="R109" s="50"/>
    </row>
    <row r="110" s="1" customFormat="1" ht="29.28" customHeight="1">
      <c r="B110" s="48"/>
      <c r="C110" s="146" t="s">
        <v>115</v>
      </c>
      <c r="D110" s="147"/>
      <c r="E110" s="147"/>
      <c r="F110" s="147"/>
      <c r="G110" s="147"/>
      <c r="H110" s="147"/>
      <c r="I110" s="147"/>
      <c r="J110" s="147"/>
      <c r="K110" s="147"/>
      <c r="L110" s="148">
        <f>ROUND(SUM(N88+N102),2)</f>
        <v>0</v>
      </c>
      <c r="M110" s="148"/>
      <c r="N110" s="148"/>
      <c r="O110" s="148"/>
      <c r="P110" s="148"/>
      <c r="Q110" s="148"/>
      <c r="R110" s="50"/>
    </row>
    <row r="111" s="1" customFormat="1" ht="6.96" customHeight="1">
      <c r="B111" s="77"/>
      <c r="C111" s="78"/>
      <c r="D111" s="78"/>
      <c r="E111" s="78"/>
      <c r="F111" s="78"/>
      <c r="G111" s="78"/>
      <c r="H111" s="78"/>
      <c r="I111" s="78"/>
      <c r="J111" s="78"/>
      <c r="K111" s="78"/>
      <c r="L111" s="78"/>
      <c r="M111" s="78"/>
      <c r="N111" s="78"/>
      <c r="O111" s="78"/>
      <c r="P111" s="78"/>
      <c r="Q111" s="78"/>
      <c r="R111" s="79"/>
    </row>
    <row r="115" s="1" customFormat="1" ht="6.96" customHeight="1">
      <c r="B115" s="80"/>
      <c r="C115" s="81"/>
      <c r="D115" s="81"/>
      <c r="E115" s="81"/>
      <c r="F115" s="81"/>
      <c r="G115" s="81"/>
      <c r="H115" s="81"/>
      <c r="I115" s="81"/>
      <c r="J115" s="81"/>
      <c r="K115" s="81"/>
      <c r="L115" s="81"/>
      <c r="M115" s="81"/>
      <c r="N115" s="81"/>
      <c r="O115" s="81"/>
      <c r="P115" s="81"/>
      <c r="Q115" s="81"/>
      <c r="R115" s="82"/>
    </row>
    <row r="116" s="1" customFormat="1" ht="36.96" customHeight="1">
      <c r="B116" s="48"/>
      <c r="C116" s="29" t="s">
        <v>151</v>
      </c>
      <c r="D116" s="49"/>
      <c r="E116" s="49"/>
      <c r="F116" s="49"/>
      <c r="G116" s="49"/>
      <c r="H116" s="49"/>
      <c r="I116" s="49"/>
      <c r="J116" s="49"/>
      <c r="K116" s="49"/>
      <c r="L116" s="49"/>
      <c r="M116" s="49"/>
      <c r="N116" s="49"/>
      <c r="O116" s="49"/>
      <c r="P116" s="49"/>
      <c r="Q116" s="49"/>
      <c r="R116" s="50"/>
    </row>
    <row r="117" s="1" customFormat="1" ht="6.96" customHeight="1">
      <c r="B117" s="48"/>
      <c r="C117" s="49"/>
      <c r="D117" s="49"/>
      <c r="E117" s="49"/>
      <c r="F117" s="49"/>
      <c r="G117" s="49"/>
      <c r="H117" s="49"/>
      <c r="I117" s="49"/>
      <c r="J117" s="49"/>
      <c r="K117" s="49"/>
      <c r="L117" s="49"/>
      <c r="M117" s="49"/>
      <c r="N117" s="49"/>
      <c r="O117" s="49"/>
      <c r="P117" s="49"/>
      <c r="Q117" s="49"/>
      <c r="R117" s="50"/>
    </row>
    <row r="118" s="1" customFormat="1" ht="30" customHeight="1">
      <c r="B118" s="48"/>
      <c r="C118" s="40" t="s">
        <v>17</v>
      </c>
      <c r="D118" s="49"/>
      <c r="E118" s="49"/>
      <c r="F118" s="151" t="str">
        <f>F6</f>
        <v xml:space="preserve">Denný stacionár  Moravany nad Váhom</v>
      </c>
      <c r="G118" s="40"/>
      <c r="H118" s="40"/>
      <c r="I118" s="40"/>
      <c r="J118" s="40"/>
      <c r="K118" s="40"/>
      <c r="L118" s="40"/>
      <c r="M118" s="40"/>
      <c r="N118" s="40"/>
      <c r="O118" s="40"/>
      <c r="P118" s="40"/>
      <c r="Q118" s="49"/>
      <c r="R118" s="50"/>
    </row>
    <row r="119" s="1" customFormat="1" ht="36.96" customHeight="1">
      <c r="B119" s="48"/>
      <c r="C119" s="87" t="s">
        <v>122</v>
      </c>
      <c r="D119" s="49"/>
      <c r="E119" s="49"/>
      <c r="F119" s="89" t="str">
        <f>F7</f>
        <v>1 - Obvodový plášť</v>
      </c>
      <c r="G119" s="49"/>
      <c r="H119" s="49"/>
      <c r="I119" s="49"/>
      <c r="J119" s="49"/>
      <c r="K119" s="49"/>
      <c r="L119" s="49"/>
      <c r="M119" s="49"/>
      <c r="N119" s="49"/>
      <c r="O119" s="49"/>
      <c r="P119" s="49"/>
      <c r="Q119" s="49"/>
      <c r="R119" s="50"/>
    </row>
    <row r="120" s="1" customFormat="1" ht="6.96" customHeight="1">
      <c r="B120" s="48"/>
      <c r="C120" s="49"/>
      <c r="D120" s="49"/>
      <c r="E120" s="49"/>
      <c r="F120" s="49"/>
      <c r="G120" s="49"/>
      <c r="H120" s="49"/>
      <c r="I120" s="49"/>
      <c r="J120" s="49"/>
      <c r="K120" s="49"/>
      <c r="L120" s="49"/>
      <c r="M120" s="49"/>
      <c r="N120" s="49"/>
      <c r="O120" s="49"/>
      <c r="P120" s="49"/>
      <c r="Q120" s="49"/>
      <c r="R120" s="50"/>
    </row>
    <row r="121" s="1" customFormat="1" ht="18" customHeight="1">
      <c r="B121" s="48"/>
      <c r="C121" s="40" t="s">
        <v>21</v>
      </c>
      <c r="D121" s="49"/>
      <c r="E121" s="49"/>
      <c r="F121" s="35" t="str">
        <f>F9</f>
        <v>Moravany nad Váhom</v>
      </c>
      <c r="G121" s="49"/>
      <c r="H121" s="49"/>
      <c r="I121" s="49"/>
      <c r="J121" s="49"/>
      <c r="K121" s="40" t="s">
        <v>23</v>
      </c>
      <c r="L121" s="49"/>
      <c r="M121" s="92" t="str">
        <f>IF(O9="","",O9)</f>
        <v>28. 5. 2019</v>
      </c>
      <c r="N121" s="92"/>
      <c r="O121" s="92"/>
      <c r="P121" s="92"/>
      <c r="Q121" s="49"/>
      <c r="R121" s="50"/>
    </row>
    <row r="122" s="1" customFormat="1" ht="6.96" customHeight="1">
      <c r="B122" s="48"/>
      <c r="C122" s="49"/>
      <c r="D122" s="49"/>
      <c r="E122" s="49"/>
      <c r="F122" s="49"/>
      <c r="G122" s="49"/>
      <c r="H122" s="49"/>
      <c r="I122" s="49"/>
      <c r="J122" s="49"/>
      <c r="K122" s="49"/>
      <c r="L122" s="49"/>
      <c r="M122" s="49"/>
      <c r="N122" s="49"/>
      <c r="O122" s="49"/>
      <c r="P122" s="49"/>
      <c r="Q122" s="49"/>
      <c r="R122" s="50"/>
    </row>
    <row r="123" s="1" customFormat="1">
      <c r="B123" s="48"/>
      <c r="C123" s="40" t="s">
        <v>25</v>
      </c>
      <c r="D123" s="49"/>
      <c r="E123" s="49"/>
      <c r="F123" s="35" t="str">
        <f>E12</f>
        <v>Obec Moravany nad Váhom</v>
      </c>
      <c r="G123" s="49"/>
      <c r="H123" s="49"/>
      <c r="I123" s="49"/>
      <c r="J123" s="49"/>
      <c r="K123" s="40" t="s">
        <v>31</v>
      </c>
      <c r="L123" s="49"/>
      <c r="M123" s="35" t="str">
        <f>E18</f>
        <v xml:space="preserve"> </v>
      </c>
      <c r="N123" s="35"/>
      <c r="O123" s="35"/>
      <c r="P123" s="35"/>
      <c r="Q123" s="35"/>
      <c r="R123" s="50"/>
    </row>
    <row r="124" s="1" customFormat="1" ht="14.4" customHeight="1">
      <c r="B124" s="48"/>
      <c r="C124" s="40" t="s">
        <v>29</v>
      </c>
      <c r="D124" s="49"/>
      <c r="E124" s="49"/>
      <c r="F124" s="35" t="str">
        <f>IF(E15="","",E15)</f>
        <v>Vyplň údaj</v>
      </c>
      <c r="G124" s="49"/>
      <c r="H124" s="49"/>
      <c r="I124" s="49"/>
      <c r="J124" s="49"/>
      <c r="K124" s="40" t="s">
        <v>35</v>
      </c>
      <c r="L124" s="49"/>
      <c r="M124" s="35" t="str">
        <f>E21</f>
        <v>Hulmanová Jana</v>
      </c>
      <c r="N124" s="35"/>
      <c r="O124" s="35"/>
      <c r="P124" s="35"/>
      <c r="Q124" s="35"/>
      <c r="R124" s="50"/>
    </row>
    <row r="125" s="1" customFormat="1" ht="10.32" customHeight="1">
      <c r="B125" s="48"/>
      <c r="C125" s="49"/>
      <c r="D125" s="49"/>
      <c r="E125" s="49"/>
      <c r="F125" s="49"/>
      <c r="G125" s="49"/>
      <c r="H125" s="49"/>
      <c r="I125" s="49"/>
      <c r="J125" s="49"/>
      <c r="K125" s="49"/>
      <c r="L125" s="49"/>
      <c r="M125" s="49"/>
      <c r="N125" s="49"/>
      <c r="O125" s="49"/>
      <c r="P125" s="49"/>
      <c r="Q125" s="49"/>
      <c r="R125" s="50"/>
    </row>
    <row r="126" s="8" customFormat="1" ht="29.28" customHeight="1">
      <c r="B126" s="191"/>
      <c r="C126" s="192" t="s">
        <v>152</v>
      </c>
      <c r="D126" s="193" t="s">
        <v>153</v>
      </c>
      <c r="E126" s="193" t="s">
        <v>59</v>
      </c>
      <c r="F126" s="193" t="s">
        <v>154</v>
      </c>
      <c r="G126" s="193"/>
      <c r="H126" s="193"/>
      <c r="I126" s="193"/>
      <c r="J126" s="193" t="s">
        <v>155</v>
      </c>
      <c r="K126" s="193" t="s">
        <v>156</v>
      </c>
      <c r="L126" s="193" t="s">
        <v>157</v>
      </c>
      <c r="M126" s="193"/>
      <c r="N126" s="193" t="s">
        <v>127</v>
      </c>
      <c r="O126" s="193"/>
      <c r="P126" s="193"/>
      <c r="Q126" s="194"/>
      <c r="R126" s="195"/>
      <c r="T126" s="102" t="s">
        <v>158</v>
      </c>
      <c r="U126" s="103" t="s">
        <v>41</v>
      </c>
      <c r="V126" s="103" t="s">
        <v>159</v>
      </c>
      <c r="W126" s="103" t="s">
        <v>160</v>
      </c>
      <c r="X126" s="103" t="s">
        <v>161</v>
      </c>
      <c r="Y126" s="103" t="s">
        <v>162</v>
      </c>
      <c r="Z126" s="103" t="s">
        <v>163</v>
      </c>
      <c r="AA126" s="104" t="s">
        <v>164</v>
      </c>
    </row>
    <row r="127" s="1" customFormat="1" ht="29.28" customHeight="1">
      <c r="B127" s="48"/>
      <c r="C127" s="106" t="s">
        <v>124</v>
      </c>
      <c r="D127" s="49"/>
      <c r="E127" s="49"/>
      <c r="F127" s="49"/>
      <c r="G127" s="49"/>
      <c r="H127" s="49"/>
      <c r="I127" s="49"/>
      <c r="J127" s="49"/>
      <c r="K127" s="49"/>
      <c r="L127" s="49"/>
      <c r="M127" s="49"/>
      <c r="N127" s="196">
        <f>BK127</f>
        <v>0</v>
      </c>
      <c r="O127" s="197"/>
      <c r="P127" s="197"/>
      <c r="Q127" s="197"/>
      <c r="R127" s="50"/>
      <c r="T127" s="105"/>
      <c r="U127" s="69"/>
      <c r="V127" s="69"/>
      <c r="W127" s="198">
        <f>W128+W290+W331+W334</f>
        <v>0</v>
      </c>
      <c r="X127" s="69"/>
      <c r="Y127" s="198">
        <f>Y128+Y290+Y331+Y334</f>
        <v>34.300372522269996</v>
      </c>
      <c r="Z127" s="69"/>
      <c r="AA127" s="199">
        <f>AA128+AA290+AA331+AA334</f>
        <v>4.4647600000000001</v>
      </c>
      <c r="AT127" s="24" t="s">
        <v>76</v>
      </c>
      <c r="AU127" s="24" t="s">
        <v>129</v>
      </c>
      <c r="BK127" s="200">
        <f>BK128+BK290+BK331+BK334</f>
        <v>0</v>
      </c>
    </row>
    <row r="128" s="9" customFormat="1" ht="37.44" customHeight="1">
      <c r="B128" s="201"/>
      <c r="C128" s="202"/>
      <c r="D128" s="203" t="s">
        <v>130</v>
      </c>
      <c r="E128" s="203"/>
      <c r="F128" s="203"/>
      <c r="G128" s="203"/>
      <c r="H128" s="203"/>
      <c r="I128" s="203"/>
      <c r="J128" s="203"/>
      <c r="K128" s="203"/>
      <c r="L128" s="203"/>
      <c r="M128" s="203"/>
      <c r="N128" s="175">
        <f>BK128</f>
        <v>0</v>
      </c>
      <c r="O128" s="204"/>
      <c r="P128" s="204"/>
      <c r="Q128" s="204"/>
      <c r="R128" s="205"/>
      <c r="T128" s="206"/>
      <c r="U128" s="202"/>
      <c r="V128" s="202"/>
      <c r="W128" s="207">
        <f>W129+W131+W257+W288</f>
        <v>0</v>
      </c>
      <c r="X128" s="202"/>
      <c r="Y128" s="207">
        <f>Y129+Y131+Y257+Y288</f>
        <v>33.997499252269996</v>
      </c>
      <c r="Z128" s="202"/>
      <c r="AA128" s="208">
        <f>AA129+AA131+AA257+AA288</f>
        <v>4.4647600000000001</v>
      </c>
      <c r="AR128" s="209" t="s">
        <v>83</v>
      </c>
      <c r="AT128" s="210" t="s">
        <v>76</v>
      </c>
      <c r="AU128" s="210" t="s">
        <v>77</v>
      </c>
      <c r="AY128" s="209" t="s">
        <v>165</v>
      </c>
      <c r="BK128" s="211">
        <f>BK129+BK131+BK257+BK288</f>
        <v>0</v>
      </c>
    </row>
    <row r="129" s="9" customFormat="1" ht="19.92" customHeight="1">
      <c r="B129" s="201"/>
      <c r="C129" s="202"/>
      <c r="D129" s="212" t="s">
        <v>131</v>
      </c>
      <c r="E129" s="212"/>
      <c r="F129" s="212"/>
      <c r="G129" s="212"/>
      <c r="H129" s="212"/>
      <c r="I129" s="212"/>
      <c r="J129" s="212"/>
      <c r="K129" s="212"/>
      <c r="L129" s="212"/>
      <c r="M129" s="212"/>
      <c r="N129" s="213">
        <f>BK129</f>
        <v>0</v>
      </c>
      <c r="O129" s="214"/>
      <c r="P129" s="214"/>
      <c r="Q129" s="214"/>
      <c r="R129" s="205"/>
      <c r="T129" s="206"/>
      <c r="U129" s="202"/>
      <c r="V129" s="202"/>
      <c r="W129" s="207">
        <f>W130</f>
        <v>0</v>
      </c>
      <c r="X129" s="202"/>
      <c r="Y129" s="207">
        <f>Y130</f>
        <v>0</v>
      </c>
      <c r="Z129" s="202"/>
      <c r="AA129" s="208">
        <f>AA130</f>
        <v>0</v>
      </c>
      <c r="AR129" s="209" t="s">
        <v>83</v>
      </c>
      <c r="AT129" s="210" t="s">
        <v>76</v>
      </c>
      <c r="AU129" s="210" t="s">
        <v>83</v>
      </c>
      <c r="AY129" s="209" t="s">
        <v>165</v>
      </c>
      <c r="BK129" s="211">
        <f>BK130</f>
        <v>0</v>
      </c>
    </row>
    <row r="130" s="1" customFormat="1" ht="25.5" customHeight="1">
      <c r="B130" s="179"/>
      <c r="C130" s="215" t="s">
        <v>83</v>
      </c>
      <c r="D130" s="215" t="s">
        <v>166</v>
      </c>
      <c r="E130" s="216" t="s">
        <v>167</v>
      </c>
      <c r="F130" s="217" t="s">
        <v>168</v>
      </c>
      <c r="G130" s="217"/>
      <c r="H130" s="217"/>
      <c r="I130" s="217"/>
      <c r="J130" s="218" t="s">
        <v>169</v>
      </c>
      <c r="K130" s="219">
        <v>84.679000000000002</v>
      </c>
      <c r="L130" s="220">
        <v>0</v>
      </c>
      <c r="M130" s="220"/>
      <c r="N130" s="219">
        <f>ROUND(L130*K130,3)</f>
        <v>0</v>
      </c>
      <c r="O130" s="219"/>
      <c r="P130" s="219"/>
      <c r="Q130" s="219"/>
      <c r="R130" s="183"/>
      <c r="T130" s="221" t="s">
        <v>5</v>
      </c>
      <c r="U130" s="58" t="s">
        <v>44</v>
      </c>
      <c r="V130" s="49"/>
      <c r="W130" s="222">
        <f>V130*K130</f>
        <v>0</v>
      </c>
      <c r="X130" s="222">
        <v>0</v>
      </c>
      <c r="Y130" s="222">
        <f>X130*K130</f>
        <v>0</v>
      </c>
      <c r="Z130" s="222">
        <v>0</v>
      </c>
      <c r="AA130" s="223">
        <f>Z130*K130</f>
        <v>0</v>
      </c>
      <c r="AR130" s="24" t="s">
        <v>92</v>
      </c>
      <c r="AT130" s="24" t="s">
        <v>166</v>
      </c>
      <c r="AU130" s="24" t="s">
        <v>86</v>
      </c>
      <c r="AY130" s="24" t="s">
        <v>165</v>
      </c>
      <c r="BE130" s="138">
        <f>IF(U130="základná",N130,0)</f>
        <v>0</v>
      </c>
      <c r="BF130" s="138">
        <f>IF(U130="znížená",N130,0)</f>
        <v>0</v>
      </c>
      <c r="BG130" s="138">
        <f>IF(U130="zákl. prenesená",N130,0)</f>
        <v>0</v>
      </c>
      <c r="BH130" s="138">
        <f>IF(U130="zníž. prenesená",N130,0)</f>
        <v>0</v>
      </c>
      <c r="BI130" s="138">
        <f>IF(U130="nulová",N130,0)</f>
        <v>0</v>
      </c>
      <c r="BJ130" s="24" t="s">
        <v>86</v>
      </c>
      <c r="BK130" s="224">
        <f>ROUND(L130*K130,3)</f>
        <v>0</v>
      </c>
      <c r="BL130" s="24" t="s">
        <v>92</v>
      </c>
      <c r="BM130" s="24" t="s">
        <v>170</v>
      </c>
    </row>
    <row r="131" s="9" customFormat="1" ht="29.88" customHeight="1">
      <c r="B131" s="201"/>
      <c r="C131" s="202"/>
      <c r="D131" s="212" t="s">
        <v>132</v>
      </c>
      <c r="E131" s="212"/>
      <c r="F131" s="212"/>
      <c r="G131" s="212"/>
      <c r="H131" s="212"/>
      <c r="I131" s="212"/>
      <c r="J131" s="212"/>
      <c r="K131" s="212"/>
      <c r="L131" s="212"/>
      <c r="M131" s="212"/>
      <c r="N131" s="225">
        <f>BK131</f>
        <v>0</v>
      </c>
      <c r="O131" s="226"/>
      <c r="P131" s="226"/>
      <c r="Q131" s="226"/>
      <c r="R131" s="205"/>
      <c r="T131" s="206"/>
      <c r="U131" s="202"/>
      <c r="V131" s="202"/>
      <c r="W131" s="207">
        <f>SUM(W132:W256)</f>
        <v>0</v>
      </c>
      <c r="X131" s="202"/>
      <c r="Y131" s="207">
        <f>SUM(Y132:Y256)</f>
        <v>21.272750564719999</v>
      </c>
      <c r="Z131" s="202"/>
      <c r="AA131" s="208">
        <f>SUM(AA132:AA256)</f>
        <v>0</v>
      </c>
      <c r="AR131" s="209" t="s">
        <v>83</v>
      </c>
      <c r="AT131" s="210" t="s">
        <v>76</v>
      </c>
      <c r="AU131" s="210" t="s">
        <v>83</v>
      </c>
      <c r="AY131" s="209" t="s">
        <v>165</v>
      </c>
      <c r="BK131" s="211">
        <f>SUM(BK132:BK256)</f>
        <v>0</v>
      </c>
    </row>
    <row r="132" s="1" customFormat="1" ht="16.5" customHeight="1">
      <c r="B132" s="179"/>
      <c r="C132" s="215" t="s">
        <v>86</v>
      </c>
      <c r="D132" s="215" t="s">
        <v>166</v>
      </c>
      <c r="E132" s="216" t="s">
        <v>171</v>
      </c>
      <c r="F132" s="217" t="s">
        <v>172</v>
      </c>
      <c r="G132" s="217"/>
      <c r="H132" s="217"/>
      <c r="I132" s="217"/>
      <c r="J132" s="218" t="s">
        <v>169</v>
      </c>
      <c r="K132" s="219">
        <v>28.552</v>
      </c>
      <c r="L132" s="220">
        <v>0</v>
      </c>
      <c r="M132" s="220"/>
      <c r="N132" s="219">
        <f>ROUND(L132*K132,3)</f>
        <v>0</v>
      </c>
      <c r="O132" s="219"/>
      <c r="P132" s="219"/>
      <c r="Q132" s="219"/>
      <c r="R132" s="183"/>
      <c r="T132" s="221" t="s">
        <v>5</v>
      </c>
      <c r="U132" s="58" t="s">
        <v>44</v>
      </c>
      <c r="V132" s="49"/>
      <c r="W132" s="222">
        <f>V132*K132</f>
        <v>0</v>
      </c>
      <c r="X132" s="222">
        <v>0.00019136000000000001</v>
      </c>
      <c r="Y132" s="222">
        <f>X132*K132</f>
        <v>0.0054637107199999998</v>
      </c>
      <c r="Z132" s="222">
        <v>0</v>
      </c>
      <c r="AA132" s="223">
        <f>Z132*K132</f>
        <v>0</v>
      </c>
      <c r="AR132" s="24" t="s">
        <v>92</v>
      </c>
      <c r="AT132" s="24" t="s">
        <v>166</v>
      </c>
      <c r="AU132" s="24" t="s">
        <v>86</v>
      </c>
      <c r="AY132" s="24" t="s">
        <v>165</v>
      </c>
      <c r="BE132" s="138">
        <f>IF(U132="základná",N132,0)</f>
        <v>0</v>
      </c>
      <c r="BF132" s="138">
        <f>IF(U132="znížená",N132,0)</f>
        <v>0</v>
      </c>
      <c r="BG132" s="138">
        <f>IF(U132="zákl. prenesená",N132,0)</f>
        <v>0</v>
      </c>
      <c r="BH132" s="138">
        <f>IF(U132="zníž. prenesená",N132,0)</f>
        <v>0</v>
      </c>
      <c r="BI132" s="138">
        <f>IF(U132="nulová",N132,0)</f>
        <v>0</v>
      </c>
      <c r="BJ132" s="24" t="s">
        <v>86</v>
      </c>
      <c r="BK132" s="224">
        <f>ROUND(L132*K132,3)</f>
        <v>0</v>
      </c>
      <c r="BL132" s="24" t="s">
        <v>92</v>
      </c>
      <c r="BM132" s="24" t="s">
        <v>173</v>
      </c>
    </row>
    <row r="133" s="10" customFormat="1" ht="16.5" customHeight="1">
      <c r="B133" s="227"/>
      <c r="C133" s="228"/>
      <c r="D133" s="228"/>
      <c r="E133" s="229" t="s">
        <v>5</v>
      </c>
      <c r="F133" s="230" t="s">
        <v>174</v>
      </c>
      <c r="G133" s="231"/>
      <c r="H133" s="231"/>
      <c r="I133" s="231"/>
      <c r="J133" s="228"/>
      <c r="K133" s="232">
        <v>2.0249999999999999</v>
      </c>
      <c r="L133" s="228"/>
      <c r="M133" s="228"/>
      <c r="N133" s="228"/>
      <c r="O133" s="228"/>
      <c r="P133" s="228"/>
      <c r="Q133" s="228"/>
      <c r="R133" s="233"/>
      <c r="T133" s="234"/>
      <c r="U133" s="228"/>
      <c r="V133" s="228"/>
      <c r="W133" s="228"/>
      <c r="X133" s="228"/>
      <c r="Y133" s="228"/>
      <c r="Z133" s="228"/>
      <c r="AA133" s="235"/>
      <c r="AT133" s="236" t="s">
        <v>175</v>
      </c>
      <c r="AU133" s="236" t="s">
        <v>86</v>
      </c>
      <c r="AV133" s="10" t="s">
        <v>86</v>
      </c>
      <c r="AW133" s="10" t="s">
        <v>33</v>
      </c>
      <c r="AX133" s="10" t="s">
        <v>77</v>
      </c>
      <c r="AY133" s="236" t="s">
        <v>165</v>
      </c>
    </row>
    <row r="134" s="10" customFormat="1" ht="16.5" customHeight="1">
      <c r="B134" s="227"/>
      <c r="C134" s="228"/>
      <c r="D134" s="228"/>
      <c r="E134" s="229" t="s">
        <v>5</v>
      </c>
      <c r="F134" s="237" t="s">
        <v>176</v>
      </c>
      <c r="G134" s="228"/>
      <c r="H134" s="228"/>
      <c r="I134" s="228"/>
      <c r="J134" s="228"/>
      <c r="K134" s="232">
        <v>0.27000000000000002</v>
      </c>
      <c r="L134" s="228"/>
      <c r="M134" s="228"/>
      <c r="N134" s="228"/>
      <c r="O134" s="228"/>
      <c r="P134" s="228"/>
      <c r="Q134" s="228"/>
      <c r="R134" s="233"/>
      <c r="T134" s="234"/>
      <c r="U134" s="228"/>
      <c r="V134" s="228"/>
      <c r="W134" s="228"/>
      <c r="X134" s="228"/>
      <c r="Y134" s="228"/>
      <c r="Z134" s="228"/>
      <c r="AA134" s="235"/>
      <c r="AT134" s="236" t="s">
        <v>175</v>
      </c>
      <c r="AU134" s="236" t="s">
        <v>86</v>
      </c>
      <c r="AV134" s="10" t="s">
        <v>86</v>
      </c>
      <c r="AW134" s="10" t="s">
        <v>33</v>
      </c>
      <c r="AX134" s="10" t="s">
        <v>77</v>
      </c>
      <c r="AY134" s="236" t="s">
        <v>165</v>
      </c>
    </row>
    <row r="135" s="10" customFormat="1" ht="16.5" customHeight="1">
      <c r="B135" s="227"/>
      <c r="C135" s="228"/>
      <c r="D135" s="228"/>
      <c r="E135" s="229" t="s">
        <v>5</v>
      </c>
      <c r="F135" s="237" t="s">
        <v>177</v>
      </c>
      <c r="G135" s="228"/>
      <c r="H135" s="228"/>
      <c r="I135" s="228"/>
      <c r="J135" s="228"/>
      <c r="K135" s="232">
        <v>4.3200000000000003</v>
      </c>
      <c r="L135" s="228"/>
      <c r="M135" s="228"/>
      <c r="N135" s="228"/>
      <c r="O135" s="228"/>
      <c r="P135" s="228"/>
      <c r="Q135" s="228"/>
      <c r="R135" s="233"/>
      <c r="T135" s="234"/>
      <c r="U135" s="228"/>
      <c r="V135" s="228"/>
      <c r="W135" s="228"/>
      <c r="X135" s="228"/>
      <c r="Y135" s="228"/>
      <c r="Z135" s="228"/>
      <c r="AA135" s="235"/>
      <c r="AT135" s="236" t="s">
        <v>175</v>
      </c>
      <c r="AU135" s="236" t="s">
        <v>86</v>
      </c>
      <c r="AV135" s="10" t="s">
        <v>86</v>
      </c>
      <c r="AW135" s="10" t="s">
        <v>33</v>
      </c>
      <c r="AX135" s="10" t="s">
        <v>77</v>
      </c>
      <c r="AY135" s="236" t="s">
        <v>165</v>
      </c>
    </row>
    <row r="136" s="10" customFormat="1" ht="16.5" customHeight="1">
      <c r="B136" s="227"/>
      <c r="C136" s="228"/>
      <c r="D136" s="228"/>
      <c r="E136" s="229" t="s">
        <v>5</v>
      </c>
      <c r="F136" s="237" t="s">
        <v>178</v>
      </c>
      <c r="G136" s="228"/>
      <c r="H136" s="228"/>
      <c r="I136" s="228"/>
      <c r="J136" s="228"/>
      <c r="K136" s="232">
        <v>2.1240000000000001</v>
      </c>
      <c r="L136" s="228"/>
      <c r="M136" s="228"/>
      <c r="N136" s="228"/>
      <c r="O136" s="228"/>
      <c r="P136" s="228"/>
      <c r="Q136" s="228"/>
      <c r="R136" s="233"/>
      <c r="T136" s="234"/>
      <c r="U136" s="228"/>
      <c r="V136" s="228"/>
      <c r="W136" s="228"/>
      <c r="X136" s="228"/>
      <c r="Y136" s="228"/>
      <c r="Z136" s="228"/>
      <c r="AA136" s="235"/>
      <c r="AT136" s="236" t="s">
        <v>175</v>
      </c>
      <c r="AU136" s="236" t="s">
        <v>86</v>
      </c>
      <c r="AV136" s="10" t="s">
        <v>86</v>
      </c>
      <c r="AW136" s="10" t="s">
        <v>33</v>
      </c>
      <c r="AX136" s="10" t="s">
        <v>77</v>
      </c>
      <c r="AY136" s="236" t="s">
        <v>165</v>
      </c>
    </row>
    <row r="137" s="10" customFormat="1" ht="16.5" customHeight="1">
      <c r="B137" s="227"/>
      <c r="C137" s="228"/>
      <c r="D137" s="228"/>
      <c r="E137" s="229" t="s">
        <v>5</v>
      </c>
      <c r="F137" s="237" t="s">
        <v>179</v>
      </c>
      <c r="G137" s="228"/>
      <c r="H137" s="228"/>
      <c r="I137" s="228"/>
      <c r="J137" s="228"/>
      <c r="K137" s="232">
        <v>1.944</v>
      </c>
      <c r="L137" s="228"/>
      <c r="M137" s="228"/>
      <c r="N137" s="228"/>
      <c r="O137" s="228"/>
      <c r="P137" s="228"/>
      <c r="Q137" s="228"/>
      <c r="R137" s="233"/>
      <c r="T137" s="234"/>
      <c r="U137" s="228"/>
      <c r="V137" s="228"/>
      <c r="W137" s="228"/>
      <c r="X137" s="228"/>
      <c r="Y137" s="228"/>
      <c r="Z137" s="228"/>
      <c r="AA137" s="235"/>
      <c r="AT137" s="236" t="s">
        <v>175</v>
      </c>
      <c r="AU137" s="236" t="s">
        <v>86</v>
      </c>
      <c r="AV137" s="10" t="s">
        <v>86</v>
      </c>
      <c r="AW137" s="10" t="s">
        <v>33</v>
      </c>
      <c r="AX137" s="10" t="s">
        <v>77</v>
      </c>
      <c r="AY137" s="236" t="s">
        <v>165</v>
      </c>
    </row>
    <row r="138" s="10" customFormat="1" ht="16.5" customHeight="1">
      <c r="B138" s="227"/>
      <c r="C138" s="228"/>
      <c r="D138" s="228"/>
      <c r="E138" s="229" t="s">
        <v>5</v>
      </c>
      <c r="F138" s="237" t="s">
        <v>180</v>
      </c>
      <c r="G138" s="228"/>
      <c r="H138" s="228"/>
      <c r="I138" s="228"/>
      <c r="J138" s="228"/>
      <c r="K138" s="232">
        <v>6.3719999999999999</v>
      </c>
      <c r="L138" s="228"/>
      <c r="M138" s="228"/>
      <c r="N138" s="228"/>
      <c r="O138" s="228"/>
      <c r="P138" s="228"/>
      <c r="Q138" s="228"/>
      <c r="R138" s="233"/>
      <c r="T138" s="234"/>
      <c r="U138" s="228"/>
      <c r="V138" s="228"/>
      <c r="W138" s="228"/>
      <c r="X138" s="228"/>
      <c r="Y138" s="228"/>
      <c r="Z138" s="228"/>
      <c r="AA138" s="235"/>
      <c r="AT138" s="236" t="s">
        <v>175</v>
      </c>
      <c r="AU138" s="236" t="s">
        <v>86</v>
      </c>
      <c r="AV138" s="10" t="s">
        <v>86</v>
      </c>
      <c r="AW138" s="10" t="s">
        <v>33</v>
      </c>
      <c r="AX138" s="10" t="s">
        <v>77</v>
      </c>
      <c r="AY138" s="236" t="s">
        <v>165</v>
      </c>
    </row>
    <row r="139" s="10" customFormat="1" ht="16.5" customHeight="1">
      <c r="B139" s="227"/>
      <c r="C139" s="228"/>
      <c r="D139" s="228"/>
      <c r="E139" s="229" t="s">
        <v>5</v>
      </c>
      <c r="F139" s="237" t="s">
        <v>181</v>
      </c>
      <c r="G139" s="228"/>
      <c r="H139" s="228"/>
      <c r="I139" s="228"/>
      <c r="J139" s="228"/>
      <c r="K139" s="232">
        <v>8.6400000000000006</v>
      </c>
      <c r="L139" s="228"/>
      <c r="M139" s="228"/>
      <c r="N139" s="228"/>
      <c r="O139" s="228"/>
      <c r="P139" s="228"/>
      <c r="Q139" s="228"/>
      <c r="R139" s="233"/>
      <c r="T139" s="234"/>
      <c r="U139" s="228"/>
      <c r="V139" s="228"/>
      <c r="W139" s="228"/>
      <c r="X139" s="228"/>
      <c r="Y139" s="228"/>
      <c r="Z139" s="228"/>
      <c r="AA139" s="235"/>
      <c r="AT139" s="236" t="s">
        <v>175</v>
      </c>
      <c r="AU139" s="236" t="s">
        <v>86</v>
      </c>
      <c r="AV139" s="10" t="s">
        <v>86</v>
      </c>
      <c r="AW139" s="10" t="s">
        <v>33</v>
      </c>
      <c r="AX139" s="10" t="s">
        <v>77</v>
      </c>
      <c r="AY139" s="236" t="s">
        <v>165</v>
      </c>
    </row>
    <row r="140" s="10" customFormat="1" ht="16.5" customHeight="1">
      <c r="B140" s="227"/>
      <c r="C140" s="228"/>
      <c r="D140" s="228"/>
      <c r="E140" s="229" t="s">
        <v>5</v>
      </c>
      <c r="F140" s="237" t="s">
        <v>182</v>
      </c>
      <c r="G140" s="228"/>
      <c r="H140" s="228"/>
      <c r="I140" s="228"/>
      <c r="J140" s="228"/>
      <c r="K140" s="232">
        <v>2.8570000000000002</v>
      </c>
      <c r="L140" s="228"/>
      <c r="M140" s="228"/>
      <c r="N140" s="228"/>
      <c r="O140" s="228"/>
      <c r="P140" s="228"/>
      <c r="Q140" s="228"/>
      <c r="R140" s="233"/>
      <c r="T140" s="234"/>
      <c r="U140" s="228"/>
      <c r="V140" s="228"/>
      <c r="W140" s="228"/>
      <c r="X140" s="228"/>
      <c r="Y140" s="228"/>
      <c r="Z140" s="228"/>
      <c r="AA140" s="235"/>
      <c r="AT140" s="236" t="s">
        <v>175</v>
      </c>
      <c r="AU140" s="236" t="s">
        <v>86</v>
      </c>
      <c r="AV140" s="10" t="s">
        <v>86</v>
      </c>
      <c r="AW140" s="10" t="s">
        <v>33</v>
      </c>
      <c r="AX140" s="10" t="s">
        <v>77</v>
      </c>
      <c r="AY140" s="236" t="s">
        <v>165</v>
      </c>
    </row>
    <row r="141" s="11" customFormat="1" ht="16.5" customHeight="1">
      <c r="B141" s="238"/>
      <c r="C141" s="239"/>
      <c r="D141" s="239"/>
      <c r="E141" s="240" t="s">
        <v>5</v>
      </c>
      <c r="F141" s="241" t="s">
        <v>183</v>
      </c>
      <c r="G141" s="239"/>
      <c r="H141" s="239"/>
      <c r="I141" s="239"/>
      <c r="J141" s="239"/>
      <c r="K141" s="242">
        <v>28.552</v>
      </c>
      <c r="L141" s="239"/>
      <c r="M141" s="239"/>
      <c r="N141" s="239"/>
      <c r="O141" s="239"/>
      <c r="P141" s="239"/>
      <c r="Q141" s="239"/>
      <c r="R141" s="243"/>
      <c r="T141" s="244"/>
      <c r="U141" s="239"/>
      <c r="V141" s="239"/>
      <c r="W141" s="239"/>
      <c r="X141" s="239"/>
      <c r="Y141" s="239"/>
      <c r="Z141" s="239"/>
      <c r="AA141" s="245"/>
      <c r="AT141" s="246" t="s">
        <v>175</v>
      </c>
      <c r="AU141" s="246" t="s">
        <v>86</v>
      </c>
      <c r="AV141" s="11" t="s">
        <v>92</v>
      </c>
      <c r="AW141" s="11" t="s">
        <v>33</v>
      </c>
      <c r="AX141" s="11" t="s">
        <v>83</v>
      </c>
      <c r="AY141" s="246" t="s">
        <v>165</v>
      </c>
    </row>
    <row r="142" s="1" customFormat="1" ht="38.25" customHeight="1">
      <c r="B142" s="179"/>
      <c r="C142" s="215" t="s">
        <v>89</v>
      </c>
      <c r="D142" s="215" t="s">
        <v>166</v>
      </c>
      <c r="E142" s="216" t="s">
        <v>184</v>
      </c>
      <c r="F142" s="217" t="s">
        <v>185</v>
      </c>
      <c r="G142" s="217"/>
      <c r="H142" s="217"/>
      <c r="I142" s="217"/>
      <c r="J142" s="218" t="s">
        <v>169</v>
      </c>
      <c r="K142" s="219">
        <v>73.989999999999995</v>
      </c>
      <c r="L142" s="220">
        <v>0</v>
      </c>
      <c r="M142" s="220"/>
      <c r="N142" s="219">
        <f>ROUND(L142*K142,3)</f>
        <v>0</v>
      </c>
      <c r="O142" s="219"/>
      <c r="P142" s="219"/>
      <c r="Q142" s="219"/>
      <c r="R142" s="183"/>
      <c r="T142" s="221" t="s">
        <v>5</v>
      </c>
      <c r="U142" s="58" t="s">
        <v>44</v>
      </c>
      <c r="V142" s="49"/>
      <c r="W142" s="222">
        <f>V142*K142</f>
        <v>0</v>
      </c>
      <c r="X142" s="222">
        <v>0.024850000000000001</v>
      </c>
      <c r="Y142" s="222">
        <f>X142*K142</f>
        <v>1.8386514999999999</v>
      </c>
      <c r="Z142" s="222">
        <v>0</v>
      </c>
      <c r="AA142" s="223">
        <f>Z142*K142</f>
        <v>0</v>
      </c>
      <c r="AR142" s="24" t="s">
        <v>92</v>
      </c>
      <c r="AT142" s="24" t="s">
        <v>166</v>
      </c>
      <c r="AU142" s="24" t="s">
        <v>86</v>
      </c>
      <c r="AY142" s="24" t="s">
        <v>165</v>
      </c>
      <c r="BE142" s="138">
        <f>IF(U142="základná",N142,0)</f>
        <v>0</v>
      </c>
      <c r="BF142" s="138">
        <f>IF(U142="znížená",N142,0)</f>
        <v>0</v>
      </c>
      <c r="BG142" s="138">
        <f>IF(U142="zákl. prenesená",N142,0)</f>
        <v>0</v>
      </c>
      <c r="BH142" s="138">
        <f>IF(U142="zníž. prenesená",N142,0)</f>
        <v>0</v>
      </c>
      <c r="BI142" s="138">
        <f>IF(U142="nulová",N142,0)</f>
        <v>0</v>
      </c>
      <c r="BJ142" s="24" t="s">
        <v>86</v>
      </c>
      <c r="BK142" s="224">
        <f>ROUND(L142*K142,3)</f>
        <v>0</v>
      </c>
      <c r="BL142" s="24" t="s">
        <v>92</v>
      </c>
      <c r="BM142" s="24" t="s">
        <v>186</v>
      </c>
    </row>
    <row r="143" s="12" customFormat="1" ht="16.5" customHeight="1">
      <c r="B143" s="247"/>
      <c r="C143" s="248"/>
      <c r="D143" s="248"/>
      <c r="E143" s="249" t="s">
        <v>5</v>
      </c>
      <c r="F143" s="250" t="s">
        <v>187</v>
      </c>
      <c r="G143" s="251"/>
      <c r="H143" s="251"/>
      <c r="I143" s="251"/>
      <c r="J143" s="248"/>
      <c r="K143" s="249" t="s">
        <v>5</v>
      </c>
      <c r="L143" s="248"/>
      <c r="M143" s="248"/>
      <c r="N143" s="248"/>
      <c r="O143" s="248"/>
      <c r="P143" s="248"/>
      <c r="Q143" s="248"/>
      <c r="R143" s="252"/>
      <c r="T143" s="253"/>
      <c r="U143" s="248"/>
      <c r="V143" s="248"/>
      <c r="W143" s="248"/>
      <c r="X143" s="248"/>
      <c r="Y143" s="248"/>
      <c r="Z143" s="248"/>
      <c r="AA143" s="254"/>
      <c r="AT143" s="255" t="s">
        <v>175</v>
      </c>
      <c r="AU143" s="255" t="s">
        <v>86</v>
      </c>
      <c r="AV143" s="12" t="s">
        <v>83</v>
      </c>
      <c r="AW143" s="12" t="s">
        <v>33</v>
      </c>
      <c r="AX143" s="12" t="s">
        <v>77</v>
      </c>
      <c r="AY143" s="255" t="s">
        <v>165</v>
      </c>
    </row>
    <row r="144" s="12" customFormat="1" ht="16.5" customHeight="1">
      <c r="B144" s="247"/>
      <c r="C144" s="248"/>
      <c r="D144" s="248"/>
      <c r="E144" s="249" t="s">
        <v>5</v>
      </c>
      <c r="F144" s="256" t="s">
        <v>188</v>
      </c>
      <c r="G144" s="248"/>
      <c r="H144" s="248"/>
      <c r="I144" s="248"/>
      <c r="J144" s="248"/>
      <c r="K144" s="249" t="s">
        <v>5</v>
      </c>
      <c r="L144" s="248"/>
      <c r="M144" s="248"/>
      <c r="N144" s="248"/>
      <c r="O144" s="248"/>
      <c r="P144" s="248"/>
      <c r="Q144" s="248"/>
      <c r="R144" s="252"/>
      <c r="T144" s="253"/>
      <c r="U144" s="248"/>
      <c r="V144" s="248"/>
      <c r="W144" s="248"/>
      <c r="X144" s="248"/>
      <c r="Y144" s="248"/>
      <c r="Z144" s="248"/>
      <c r="AA144" s="254"/>
      <c r="AT144" s="255" t="s">
        <v>175</v>
      </c>
      <c r="AU144" s="255" t="s">
        <v>86</v>
      </c>
      <c r="AV144" s="12" t="s">
        <v>83</v>
      </c>
      <c r="AW144" s="12" t="s">
        <v>33</v>
      </c>
      <c r="AX144" s="12" t="s">
        <v>77</v>
      </c>
      <c r="AY144" s="255" t="s">
        <v>165</v>
      </c>
    </row>
    <row r="145" s="10" customFormat="1" ht="16.5" customHeight="1">
      <c r="B145" s="227"/>
      <c r="C145" s="228"/>
      <c r="D145" s="228"/>
      <c r="E145" s="229" t="s">
        <v>5</v>
      </c>
      <c r="F145" s="237" t="s">
        <v>189</v>
      </c>
      <c r="G145" s="228"/>
      <c r="H145" s="228"/>
      <c r="I145" s="228"/>
      <c r="J145" s="228"/>
      <c r="K145" s="232">
        <v>73.989999999999995</v>
      </c>
      <c r="L145" s="228"/>
      <c r="M145" s="228"/>
      <c r="N145" s="228"/>
      <c r="O145" s="228"/>
      <c r="P145" s="228"/>
      <c r="Q145" s="228"/>
      <c r="R145" s="233"/>
      <c r="T145" s="234"/>
      <c r="U145" s="228"/>
      <c r="V145" s="228"/>
      <c r="W145" s="228"/>
      <c r="X145" s="228"/>
      <c r="Y145" s="228"/>
      <c r="Z145" s="228"/>
      <c r="AA145" s="235"/>
      <c r="AT145" s="236" t="s">
        <v>175</v>
      </c>
      <c r="AU145" s="236" t="s">
        <v>86</v>
      </c>
      <c r="AV145" s="10" t="s">
        <v>86</v>
      </c>
      <c r="AW145" s="10" t="s">
        <v>33</v>
      </c>
      <c r="AX145" s="10" t="s">
        <v>77</v>
      </c>
      <c r="AY145" s="236" t="s">
        <v>165</v>
      </c>
    </row>
    <row r="146" s="11" customFormat="1" ht="16.5" customHeight="1">
      <c r="B146" s="238"/>
      <c r="C146" s="239"/>
      <c r="D146" s="239"/>
      <c r="E146" s="240" t="s">
        <v>5</v>
      </c>
      <c r="F146" s="241" t="s">
        <v>183</v>
      </c>
      <c r="G146" s="239"/>
      <c r="H146" s="239"/>
      <c r="I146" s="239"/>
      <c r="J146" s="239"/>
      <c r="K146" s="242">
        <v>73.989999999999995</v>
      </c>
      <c r="L146" s="239"/>
      <c r="M146" s="239"/>
      <c r="N146" s="239"/>
      <c r="O146" s="239"/>
      <c r="P146" s="239"/>
      <c r="Q146" s="239"/>
      <c r="R146" s="243"/>
      <c r="T146" s="244"/>
      <c r="U146" s="239"/>
      <c r="V146" s="239"/>
      <c r="W146" s="239"/>
      <c r="X146" s="239"/>
      <c r="Y146" s="239"/>
      <c r="Z146" s="239"/>
      <c r="AA146" s="245"/>
      <c r="AT146" s="246" t="s">
        <v>175</v>
      </c>
      <c r="AU146" s="246" t="s">
        <v>86</v>
      </c>
      <c r="AV146" s="11" t="s">
        <v>92</v>
      </c>
      <c r="AW146" s="11" t="s">
        <v>33</v>
      </c>
      <c r="AX146" s="11" t="s">
        <v>83</v>
      </c>
      <c r="AY146" s="246" t="s">
        <v>165</v>
      </c>
    </row>
    <row r="147" s="1" customFormat="1" ht="38.25" customHeight="1">
      <c r="B147" s="179"/>
      <c r="C147" s="215" t="s">
        <v>92</v>
      </c>
      <c r="D147" s="215" t="s">
        <v>166</v>
      </c>
      <c r="E147" s="216" t="s">
        <v>190</v>
      </c>
      <c r="F147" s="217" t="s">
        <v>191</v>
      </c>
      <c r="G147" s="217"/>
      <c r="H147" s="217"/>
      <c r="I147" s="217"/>
      <c r="J147" s="218" t="s">
        <v>169</v>
      </c>
      <c r="K147" s="219">
        <v>194.12000000000001</v>
      </c>
      <c r="L147" s="220">
        <v>0</v>
      </c>
      <c r="M147" s="220"/>
      <c r="N147" s="219">
        <f>ROUND(L147*K147,3)</f>
        <v>0</v>
      </c>
      <c r="O147" s="219"/>
      <c r="P147" s="219"/>
      <c r="Q147" s="219"/>
      <c r="R147" s="183"/>
      <c r="T147" s="221" t="s">
        <v>5</v>
      </c>
      <c r="U147" s="58" t="s">
        <v>44</v>
      </c>
      <c r="V147" s="49"/>
      <c r="W147" s="222">
        <f>V147*K147</f>
        <v>0</v>
      </c>
      <c r="X147" s="222">
        <v>0.046371950000000002</v>
      </c>
      <c r="Y147" s="222">
        <f>X147*K147</f>
        <v>9.001722934</v>
      </c>
      <c r="Z147" s="222">
        <v>0</v>
      </c>
      <c r="AA147" s="223">
        <f>Z147*K147</f>
        <v>0</v>
      </c>
      <c r="AR147" s="24" t="s">
        <v>92</v>
      </c>
      <c r="AT147" s="24" t="s">
        <v>166</v>
      </c>
      <c r="AU147" s="24" t="s">
        <v>86</v>
      </c>
      <c r="AY147" s="24" t="s">
        <v>165</v>
      </c>
      <c r="BE147" s="138">
        <f>IF(U147="základná",N147,0)</f>
        <v>0</v>
      </c>
      <c r="BF147" s="138">
        <f>IF(U147="znížená",N147,0)</f>
        <v>0</v>
      </c>
      <c r="BG147" s="138">
        <f>IF(U147="zákl. prenesená",N147,0)</f>
        <v>0</v>
      </c>
      <c r="BH147" s="138">
        <f>IF(U147="zníž. prenesená",N147,0)</f>
        <v>0</v>
      </c>
      <c r="BI147" s="138">
        <f>IF(U147="nulová",N147,0)</f>
        <v>0</v>
      </c>
      <c r="BJ147" s="24" t="s">
        <v>86</v>
      </c>
      <c r="BK147" s="224">
        <f>ROUND(L147*K147,3)</f>
        <v>0</v>
      </c>
      <c r="BL147" s="24" t="s">
        <v>92</v>
      </c>
      <c r="BM147" s="24" t="s">
        <v>192</v>
      </c>
    </row>
    <row r="148" s="1" customFormat="1" ht="25.5" customHeight="1">
      <c r="B148" s="179"/>
      <c r="C148" s="215" t="s">
        <v>95</v>
      </c>
      <c r="D148" s="215" t="s">
        <v>166</v>
      </c>
      <c r="E148" s="216" t="s">
        <v>193</v>
      </c>
      <c r="F148" s="217" t="s">
        <v>194</v>
      </c>
      <c r="G148" s="217"/>
      <c r="H148" s="217"/>
      <c r="I148" s="217"/>
      <c r="J148" s="218" t="s">
        <v>169</v>
      </c>
      <c r="K148" s="219">
        <v>350.34800000000001</v>
      </c>
      <c r="L148" s="220">
        <v>0</v>
      </c>
      <c r="M148" s="220"/>
      <c r="N148" s="219">
        <f>ROUND(L148*K148,3)</f>
        <v>0</v>
      </c>
      <c r="O148" s="219"/>
      <c r="P148" s="219"/>
      <c r="Q148" s="219"/>
      <c r="R148" s="183"/>
      <c r="T148" s="221" t="s">
        <v>5</v>
      </c>
      <c r="U148" s="58" t="s">
        <v>44</v>
      </c>
      <c r="V148" s="49"/>
      <c r="W148" s="222">
        <f>V148*K148</f>
        <v>0</v>
      </c>
      <c r="X148" s="222">
        <v>0.00021000000000000001</v>
      </c>
      <c r="Y148" s="222">
        <f>X148*K148</f>
        <v>0.073573079999999999</v>
      </c>
      <c r="Z148" s="222">
        <v>0</v>
      </c>
      <c r="AA148" s="223">
        <f>Z148*K148</f>
        <v>0</v>
      </c>
      <c r="AR148" s="24" t="s">
        <v>92</v>
      </c>
      <c r="AT148" s="24" t="s">
        <v>166</v>
      </c>
      <c r="AU148" s="24" t="s">
        <v>86</v>
      </c>
      <c r="AY148" s="24" t="s">
        <v>165</v>
      </c>
      <c r="BE148" s="138">
        <f>IF(U148="základná",N148,0)</f>
        <v>0</v>
      </c>
      <c r="BF148" s="138">
        <f>IF(U148="znížená",N148,0)</f>
        <v>0</v>
      </c>
      <c r="BG148" s="138">
        <f>IF(U148="zákl. prenesená",N148,0)</f>
        <v>0</v>
      </c>
      <c r="BH148" s="138">
        <f>IF(U148="zníž. prenesená",N148,0)</f>
        <v>0</v>
      </c>
      <c r="BI148" s="138">
        <f>IF(U148="nulová",N148,0)</f>
        <v>0</v>
      </c>
      <c r="BJ148" s="24" t="s">
        <v>86</v>
      </c>
      <c r="BK148" s="224">
        <f>ROUND(L148*K148,3)</f>
        <v>0</v>
      </c>
      <c r="BL148" s="24" t="s">
        <v>92</v>
      </c>
      <c r="BM148" s="24" t="s">
        <v>195</v>
      </c>
    </row>
    <row r="149" s="12" customFormat="1" ht="16.5" customHeight="1">
      <c r="B149" s="247"/>
      <c r="C149" s="248"/>
      <c r="D149" s="248"/>
      <c r="E149" s="249" t="s">
        <v>5</v>
      </c>
      <c r="F149" s="250" t="s">
        <v>196</v>
      </c>
      <c r="G149" s="251"/>
      <c r="H149" s="251"/>
      <c r="I149" s="251"/>
      <c r="J149" s="248"/>
      <c r="K149" s="249" t="s">
        <v>5</v>
      </c>
      <c r="L149" s="248"/>
      <c r="M149" s="248"/>
      <c r="N149" s="248"/>
      <c r="O149" s="248"/>
      <c r="P149" s="248"/>
      <c r="Q149" s="248"/>
      <c r="R149" s="252"/>
      <c r="T149" s="253"/>
      <c r="U149" s="248"/>
      <c r="V149" s="248"/>
      <c r="W149" s="248"/>
      <c r="X149" s="248"/>
      <c r="Y149" s="248"/>
      <c r="Z149" s="248"/>
      <c r="AA149" s="254"/>
      <c r="AT149" s="255" t="s">
        <v>175</v>
      </c>
      <c r="AU149" s="255" t="s">
        <v>86</v>
      </c>
      <c r="AV149" s="12" t="s">
        <v>83</v>
      </c>
      <c r="AW149" s="12" t="s">
        <v>33</v>
      </c>
      <c r="AX149" s="12" t="s">
        <v>77</v>
      </c>
      <c r="AY149" s="255" t="s">
        <v>165</v>
      </c>
    </row>
    <row r="150" s="10" customFormat="1" ht="16.5" customHeight="1">
      <c r="B150" s="227"/>
      <c r="C150" s="228"/>
      <c r="D150" s="228"/>
      <c r="E150" s="229" t="s">
        <v>5</v>
      </c>
      <c r="F150" s="237" t="s">
        <v>197</v>
      </c>
      <c r="G150" s="228"/>
      <c r="H150" s="228"/>
      <c r="I150" s="228"/>
      <c r="J150" s="228"/>
      <c r="K150" s="232">
        <v>309.26299999999998</v>
      </c>
      <c r="L150" s="228"/>
      <c r="M150" s="228"/>
      <c r="N150" s="228"/>
      <c r="O150" s="228"/>
      <c r="P150" s="228"/>
      <c r="Q150" s="228"/>
      <c r="R150" s="233"/>
      <c r="T150" s="234"/>
      <c r="U150" s="228"/>
      <c r="V150" s="228"/>
      <c r="W150" s="228"/>
      <c r="X150" s="228"/>
      <c r="Y150" s="228"/>
      <c r="Z150" s="228"/>
      <c r="AA150" s="235"/>
      <c r="AT150" s="236" t="s">
        <v>175</v>
      </c>
      <c r="AU150" s="236" t="s">
        <v>86</v>
      </c>
      <c r="AV150" s="10" t="s">
        <v>86</v>
      </c>
      <c r="AW150" s="10" t="s">
        <v>33</v>
      </c>
      <c r="AX150" s="10" t="s">
        <v>77</v>
      </c>
      <c r="AY150" s="236" t="s">
        <v>165</v>
      </c>
    </row>
    <row r="151" s="12" customFormat="1" ht="16.5" customHeight="1">
      <c r="B151" s="247"/>
      <c r="C151" s="248"/>
      <c r="D151" s="248"/>
      <c r="E151" s="249" t="s">
        <v>5</v>
      </c>
      <c r="F151" s="256" t="s">
        <v>198</v>
      </c>
      <c r="G151" s="248"/>
      <c r="H151" s="248"/>
      <c r="I151" s="248"/>
      <c r="J151" s="248"/>
      <c r="K151" s="249" t="s">
        <v>5</v>
      </c>
      <c r="L151" s="248"/>
      <c r="M151" s="248"/>
      <c r="N151" s="248"/>
      <c r="O151" s="248"/>
      <c r="P151" s="248"/>
      <c r="Q151" s="248"/>
      <c r="R151" s="252"/>
      <c r="T151" s="253"/>
      <c r="U151" s="248"/>
      <c r="V151" s="248"/>
      <c r="W151" s="248"/>
      <c r="X151" s="248"/>
      <c r="Y151" s="248"/>
      <c r="Z151" s="248"/>
      <c r="AA151" s="254"/>
      <c r="AT151" s="255" t="s">
        <v>175</v>
      </c>
      <c r="AU151" s="255" t="s">
        <v>86</v>
      </c>
      <c r="AV151" s="12" t="s">
        <v>83</v>
      </c>
      <c r="AW151" s="12" t="s">
        <v>33</v>
      </c>
      <c r="AX151" s="12" t="s">
        <v>77</v>
      </c>
      <c r="AY151" s="255" t="s">
        <v>165</v>
      </c>
    </row>
    <row r="152" s="12" customFormat="1" ht="16.5" customHeight="1">
      <c r="B152" s="247"/>
      <c r="C152" s="248"/>
      <c r="D152" s="248"/>
      <c r="E152" s="249" t="s">
        <v>5</v>
      </c>
      <c r="F152" s="256" t="s">
        <v>199</v>
      </c>
      <c r="G152" s="248"/>
      <c r="H152" s="248"/>
      <c r="I152" s="248"/>
      <c r="J152" s="248"/>
      <c r="K152" s="249" t="s">
        <v>5</v>
      </c>
      <c r="L152" s="248"/>
      <c r="M152" s="248"/>
      <c r="N152" s="248"/>
      <c r="O152" s="248"/>
      <c r="P152" s="248"/>
      <c r="Q152" s="248"/>
      <c r="R152" s="252"/>
      <c r="T152" s="253"/>
      <c r="U152" s="248"/>
      <c r="V152" s="248"/>
      <c r="W152" s="248"/>
      <c r="X152" s="248"/>
      <c r="Y152" s="248"/>
      <c r="Z152" s="248"/>
      <c r="AA152" s="254"/>
      <c r="AT152" s="255" t="s">
        <v>175</v>
      </c>
      <c r="AU152" s="255" t="s">
        <v>86</v>
      </c>
      <c r="AV152" s="12" t="s">
        <v>83</v>
      </c>
      <c r="AW152" s="12" t="s">
        <v>33</v>
      </c>
      <c r="AX152" s="12" t="s">
        <v>77</v>
      </c>
      <c r="AY152" s="255" t="s">
        <v>165</v>
      </c>
    </row>
    <row r="153" s="10" customFormat="1" ht="16.5" customHeight="1">
      <c r="B153" s="227"/>
      <c r="C153" s="228"/>
      <c r="D153" s="228"/>
      <c r="E153" s="229" t="s">
        <v>5</v>
      </c>
      <c r="F153" s="237" t="s">
        <v>200</v>
      </c>
      <c r="G153" s="228"/>
      <c r="H153" s="228"/>
      <c r="I153" s="228"/>
      <c r="J153" s="228"/>
      <c r="K153" s="232">
        <v>27.5</v>
      </c>
      <c r="L153" s="228"/>
      <c r="M153" s="228"/>
      <c r="N153" s="228"/>
      <c r="O153" s="228"/>
      <c r="P153" s="228"/>
      <c r="Q153" s="228"/>
      <c r="R153" s="233"/>
      <c r="T153" s="234"/>
      <c r="U153" s="228"/>
      <c r="V153" s="228"/>
      <c r="W153" s="228"/>
      <c r="X153" s="228"/>
      <c r="Y153" s="228"/>
      <c r="Z153" s="228"/>
      <c r="AA153" s="235"/>
      <c r="AT153" s="236" t="s">
        <v>175</v>
      </c>
      <c r="AU153" s="236" t="s">
        <v>86</v>
      </c>
      <c r="AV153" s="10" t="s">
        <v>86</v>
      </c>
      <c r="AW153" s="10" t="s">
        <v>33</v>
      </c>
      <c r="AX153" s="10" t="s">
        <v>77</v>
      </c>
      <c r="AY153" s="236" t="s">
        <v>165</v>
      </c>
    </row>
    <row r="154" s="12" customFormat="1" ht="16.5" customHeight="1">
      <c r="B154" s="247"/>
      <c r="C154" s="248"/>
      <c r="D154" s="248"/>
      <c r="E154" s="249" t="s">
        <v>5</v>
      </c>
      <c r="F154" s="256" t="s">
        <v>201</v>
      </c>
      <c r="G154" s="248"/>
      <c r="H154" s="248"/>
      <c r="I154" s="248"/>
      <c r="J154" s="248"/>
      <c r="K154" s="249" t="s">
        <v>5</v>
      </c>
      <c r="L154" s="248"/>
      <c r="M154" s="248"/>
      <c r="N154" s="248"/>
      <c r="O154" s="248"/>
      <c r="P154" s="248"/>
      <c r="Q154" s="248"/>
      <c r="R154" s="252"/>
      <c r="T154" s="253"/>
      <c r="U154" s="248"/>
      <c r="V154" s="248"/>
      <c r="W154" s="248"/>
      <c r="X154" s="248"/>
      <c r="Y154" s="248"/>
      <c r="Z154" s="248"/>
      <c r="AA154" s="254"/>
      <c r="AT154" s="255" t="s">
        <v>175</v>
      </c>
      <c r="AU154" s="255" t="s">
        <v>86</v>
      </c>
      <c r="AV154" s="12" t="s">
        <v>83</v>
      </c>
      <c r="AW154" s="12" t="s">
        <v>33</v>
      </c>
      <c r="AX154" s="12" t="s">
        <v>77</v>
      </c>
      <c r="AY154" s="255" t="s">
        <v>165</v>
      </c>
    </row>
    <row r="155" s="10" customFormat="1" ht="16.5" customHeight="1">
      <c r="B155" s="227"/>
      <c r="C155" s="228"/>
      <c r="D155" s="228"/>
      <c r="E155" s="229" t="s">
        <v>5</v>
      </c>
      <c r="F155" s="237" t="s">
        <v>202</v>
      </c>
      <c r="G155" s="228"/>
      <c r="H155" s="228"/>
      <c r="I155" s="228"/>
      <c r="J155" s="228"/>
      <c r="K155" s="232">
        <v>1.9199999999999999</v>
      </c>
      <c r="L155" s="228"/>
      <c r="M155" s="228"/>
      <c r="N155" s="228"/>
      <c r="O155" s="228"/>
      <c r="P155" s="228"/>
      <c r="Q155" s="228"/>
      <c r="R155" s="233"/>
      <c r="T155" s="234"/>
      <c r="U155" s="228"/>
      <c r="V155" s="228"/>
      <c r="W155" s="228"/>
      <c r="X155" s="228"/>
      <c r="Y155" s="228"/>
      <c r="Z155" s="228"/>
      <c r="AA155" s="235"/>
      <c r="AT155" s="236" t="s">
        <v>175</v>
      </c>
      <c r="AU155" s="236" t="s">
        <v>86</v>
      </c>
      <c r="AV155" s="10" t="s">
        <v>86</v>
      </c>
      <c r="AW155" s="10" t="s">
        <v>33</v>
      </c>
      <c r="AX155" s="10" t="s">
        <v>77</v>
      </c>
      <c r="AY155" s="236" t="s">
        <v>165</v>
      </c>
    </row>
    <row r="156" s="12" customFormat="1" ht="16.5" customHeight="1">
      <c r="B156" s="247"/>
      <c r="C156" s="248"/>
      <c r="D156" s="248"/>
      <c r="E156" s="249" t="s">
        <v>5</v>
      </c>
      <c r="F156" s="256" t="s">
        <v>203</v>
      </c>
      <c r="G156" s="248"/>
      <c r="H156" s="248"/>
      <c r="I156" s="248"/>
      <c r="J156" s="248"/>
      <c r="K156" s="249" t="s">
        <v>5</v>
      </c>
      <c r="L156" s="248"/>
      <c r="M156" s="248"/>
      <c r="N156" s="248"/>
      <c r="O156" s="248"/>
      <c r="P156" s="248"/>
      <c r="Q156" s="248"/>
      <c r="R156" s="252"/>
      <c r="T156" s="253"/>
      <c r="U156" s="248"/>
      <c r="V156" s="248"/>
      <c r="W156" s="248"/>
      <c r="X156" s="248"/>
      <c r="Y156" s="248"/>
      <c r="Z156" s="248"/>
      <c r="AA156" s="254"/>
      <c r="AT156" s="255" t="s">
        <v>175</v>
      </c>
      <c r="AU156" s="255" t="s">
        <v>86</v>
      </c>
      <c r="AV156" s="12" t="s">
        <v>83</v>
      </c>
      <c r="AW156" s="12" t="s">
        <v>33</v>
      </c>
      <c r="AX156" s="12" t="s">
        <v>77</v>
      </c>
      <c r="AY156" s="255" t="s">
        <v>165</v>
      </c>
    </row>
    <row r="157" s="10" customFormat="1" ht="16.5" customHeight="1">
      <c r="B157" s="227"/>
      <c r="C157" s="228"/>
      <c r="D157" s="228"/>
      <c r="E157" s="229" t="s">
        <v>5</v>
      </c>
      <c r="F157" s="237" t="s">
        <v>204</v>
      </c>
      <c r="G157" s="228"/>
      <c r="H157" s="228"/>
      <c r="I157" s="228"/>
      <c r="J157" s="228"/>
      <c r="K157" s="232">
        <v>11.664999999999999</v>
      </c>
      <c r="L157" s="228"/>
      <c r="M157" s="228"/>
      <c r="N157" s="228"/>
      <c r="O157" s="228"/>
      <c r="P157" s="228"/>
      <c r="Q157" s="228"/>
      <c r="R157" s="233"/>
      <c r="T157" s="234"/>
      <c r="U157" s="228"/>
      <c r="V157" s="228"/>
      <c r="W157" s="228"/>
      <c r="X157" s="228"/>
      <c r="Y157" s="228"/>
      <c r="Z157" s="228"/>
      <c r="AA157" s="235"/>
      <c r="AT157" s="236" t="s">
        <v>175</v>
      </c>
      <c r="AU157" s="236" t="s">
        <v>86</v>
      </c>
      <c r="AV157" s="10" t="s">
        <v>86</v>
      </c>
      <c r="AW157" s="10" t="s">
        <v>33</v>
      </c>
      <c r="AX157" s="10" t="s">
        <v>77</v>
      </c>
      <c r="AY157" s="236" t="s">
        <v>165</v>
      </c>
    </row>
    <row r="158" s="11" customFormat="1" ht="16.5" customHeight="1">
      <c r="B158" s="238"/>
      <c r="C158" s="239"/>
      <c r="D158" s="239"/>
      <c r="E158" s="240" t="s">
        <v>5</v>
      </c>
      <c r="F158" s="241" t="s">
        <v>183</v>
      </c>
      <c r="G158" s="239"/>
      <c r="H158" s="239"/>
      <c r="I158" s="239"/>
      <c r="J158" s="239"/>
      <c r="K158" s="242">
        <v>350.34800000000001</v>
      </c>
      <c r="L158" s="239"/>
      <c r="M158" s="239"/>
      <c r="N158" s="239"/>
      <c r="O158" s="239"/>
      <c r="P158" s="239"/>
      <c r="Q158" s="239"/>
      <c r="R158" s="243"/>
      <c r="T158" s="244"/>
      <c r="U158" s="239"/>
      <c r="V158" s="239"/>
      <c r="W158" s="239"/>
      <c r="X158" s="239"/>
      <c r="Y158" s="239"/>
      <c r="Z158" s="239"/>
      <c r="AA158" s="245"/>
      <c r="AT158" s="246" t="s">
        <v>175</v>
      </c>
      <c r="AU158" s="246" t="s">
        <v>86</v>
      </c>
      <c r="AV158" s="11" t="s">
        <v>92</v>
      </c>
      <c r="AW158" s="11" t="s">
        <v>33</v>
      </c>
      <c r="AX158" s="11" t="s">
        <v>83</v>
      </c>
      <c r="AY158" s="246" t="s">
        <v>165</v>
      </c>
    </row>
    <row r="159" s="1" customFormat="1" ht="25.5" customHeight="1">
      <c r="B159" s="179"/>
      <c r="C159" s="215" t="s">
        <v>98</v>
      </c>
      <c r="D159" s="215" t="s">
        <v>166</v>
      </c>
      <c r="E159" s="216" t="s">
        <v>205</v>
      </c>
      <c r="F159" s="217" t="s">
        <v>206</v>
      </c>
      <c r="G159" s="217"/>
      <c r="H159" s="217"/>
      <c r="I159" s="217"/>
      <c r="J159" s="218" t="s">
        <v>169</v>
      </c>
      <c r="K159" s="219">
        <v>338.68299999999999</v>
      </c>
      <c r="L159" s="220">
        <v>0</v>
      </c>
      <c r="M159" s="220"/>
      <c r="N159" s="219">
        <f>ROUND(L159*K159,3)</f>
        <v>0</v>
      </c>
      <c r="O159" s="219"/>
      <c r="P159" s="219"/>
      <c r="Q159" s="219"/>
      <c r="R159" s="183"/>
      <c r="T159" s="221" t="s">
        <v>5</v>
      </c>
      <c r="U159" s="58" t="s">
        <v>44</v>
      </c>
      <c r="V159" s="49"/>
      <c r="W159" s="222">
        <f>V159*K159</f>
        <v>0</v>
      </c>
      <c r="X159" s="222">
        <v>0.0033</v>
      </c>
      <c r="Y159" s="222">
        <f>X159*K159</f>
        <v>1.1176538999999999</v>
      </c>
      <c r="Z159" s="222">
        <v>0</v>
      </c>
      <c r="AA159" s="223">
        <f>Z159*K159</f>
        <v>0</v>
      </c>
      <c r="AR159" s="24" t="s">
        <v>92</v>
      </c>
      <c r="AT159" s="24" t="s">
        <v>166</v>
      </c>
      <c r="AU159" s="24" t="s">
        <v>86</v>
      </c>
      <c r="AY159" s="24" t="s">
        <v>165</v>
      </c>
      <c r="BE159" s="138">
        <f>IF(U159="základná",N159,0)</f>
        <v>0</v>
      </c>
      <c r="BF159" s="138">
        <f>IF(U159="znížená",N159,0)</f>
        <v>0</v>
      </c>
      <c r="BG159" s="138">
        <f>IF(U159="zákl. prenesená",N159,0)</f>
        <v>0</v>
      </c>
      <c r="BH159" s="138">
        <f>IF(U159="zníž. prenesená",N159,0)</f>
        <v>0</v>
      </c>
      <c r="BI159" s="138">
        <f>IF(U159="nulová",N159,0)</f>
        <v>0</v>
      </c>
      <c r="BJ159" s="24" t="s">
        <v>86</v>
      </c>
      <c r="BK159" s="224">
        <f>ROUND(L159*K159,3)</f>
        <v>0</v>
      </c>
      <c r="BL159" s="24" t="s">
        <v>92</v>
      </c>
      <c r="BM159" s="24" t="s">
        <v>207</v>
      </c>
    </row>
    <row r="160" s="12" customFormat="1" ht="16.5" customHeight="1">
      <c r="B160" s="247"/>
      <c r="C160" s="248"/>
      <c r="D160" s="248"/>
      <c r="E160" s="249" t="s">
        <v>5</v>
      </c>
      <c r="F160" s="250" t="s">
        <v>196</v>
      </c>
      <c r="G160" s="251"/>
      <c r="H160" s="251"/>
      <c r="I160" s="251"/>
      <c r="J160" s="248"/>
      <c r="K160" s="249" t="s">
        <v>5</v>
      </c>
      <c r="L160" s="248"/>
      <c r="M160" s="248"/>
      <c r="N160" s="248"/>
      <c r="O160" s="248"/>
      <c r="P160" s="248"/>
      <c r="Q160" s="248"/>
      <c r="R160" s="252"/>
      <c r="T160" s="253"/>
      <c r="U160" s="248"/>
      <c r="V160" s="248"/>
      <c r="W160" s="248"/>
      <c r="X160" s="248"/>
      <c r="Y160" s="248"/>
      <c r="Z160" s="248"/>
      <c r="AA160" s="254"/>
      <c r="AT160" s="255" t="s">
        <v>175</v>
      </c>
      <c r="AU160" s="255" t="s">
        <v>86</v>
      </c>
      <c r="AV160" s="12" t="s">
        <v>83</v>
      </c>
      <c r="AW160" s="12" t="s">
        <v>33</v>
      </c>
      <c r="AX160" s="12" t="s">
        <v>77</v>
      </c>
      <c r="AY160" s="255" t="s">
        <v>165</v>
      </c>
    </row>
    <row r="161" s="10" customFormat="1" ht="16.5" customHeight="1">
      <c r="B161" s="227"/>
      <c r="C161" s="228"/>
      <c r="D161" s="228"/>
      <c r="E161" s="229" t="s">
        <v>5</v>
      </c>
      <c r="F161" s="237" t="s">
        <v>197</v>
      </c>
      <c r="G161" s="228"/>
      <c r="H161" s="228"/>
      <c r="I161" s="228"/>
      <c r="J161" s="228"/>
      <c r="K161" s="232">
        <v>309.26299999999998</v>
      </c>
      <c r="L161" s="228"/>
      <c r="M161" s="228"/>
      <c r="N161" s="228"/>
      <c r="O161" s="228"/>
      <c r="P161" s="228"/>
      <c r="Q161" s="228"/>
      <c r="R161" s="233"/>
      <c r="T161" s="234"/>
      <c r="U161" s="228"/>
      <c r="V161" s="228"/>
      <c r="W161" s="228"/>
      <c r="X161" s="228"/>
      <c r="Y161" s="228"/>
      <c r="Z161" s="228"/>
      <c r="AA161" s="235"/>
      <c r="AT161" s="236" t="s">
        <v>175</v>
      </c>
      <c r="AU161" s="236" t="s">
        <v>86</v>
      </c>
      <c r="AV161" s="10" t="s">
        <v>86</v>
      </c>
      <c r="AW161" s="10" t="s">
        <v>33</v>
      </c>
      <c r="AX161" s="10" t="s">
        <v>77</v>
      </c>
      <c r="AY161" s="236" t="s">
        <v>165</v>
      </c>
    </row>
    <row r="162" s="12" customFormat="1" ht="16.5" customHeight="1">
      <c r="B162" s="247"/>
      <c r="C162" s="248"/>
      <c r="D162" s="248"/>
      <c r="E162" s="249" t="s">
        <v>5</v>
      </c>
      <c r="F162" s="256" t="s">
        <v>198</v>
      </c>
      <c r="G162" s="248"/>
      <c r="H162" s="248"/>
      <c r="I162" s="248"/>
      <c r="J162" s="248"/>
      <c r="K162" s="249" t="s">
        <v>5</v>
      </c>
      <c r="L162" s="248"/>
      <c r="M162" s="248"/>
      <c r="N162" s="248"/>
      <c r="O162" s="248"/>
      <c r="P162" s="248"/>
      <c r="Q162" s="248"/>
      <c r="R162" s="252"/>
      <c r="T162" s="253"/>
      <c r="U162" s="248"/>
      <c r="V162" s="248"/>
      <c r="W162" s="248"/>
      <c r="X162" s="248"/>
      <c r="Y162" s="248"/>
      <c r="Z162" s="248"/>
      <c r="AA162" s="254"/>
      <c r="AT162" s="255" t="s">
        <v>175</v>
      </c>
      <c r="AU162" s="255" t="s">
        <v>86</v>
      </c>
      <c r="AV162" s="12" t="s">
        <v>83</v>
      </c>
      <c r="AW162" s="12" t="s">
        <v>33</v>
      </c>
      <c r="AX162" s="12" t="s">
        <v>77</v>
      </c>
      <c r="AY162" s="255" t="s">
        <v>165</v>
      </c>
    </row>
    <row r="163" s="12" customFormat="1" ht="16.5" customHeight="1">
      <c r="B163" s="247"/>
      <c r="C163" s="248"/>
      <c r="D163" s="248"/>
      <c r="E163" s="249" t="s">
        <v>5</v>
      </c>
      <c r="F163" s="256" t="s">
        <v>199</v>
      </c>
      <c r="G163" s="248"/>
      <c r="H163" s="248"/>
      <c r="I163" s="248"/>
      <c r="J163" s="248"/>
      <c r="K163" s="249" t="s">
        <v>5</v>
      </c>
      <c r="L163" s="248"/>
      <c r="M163" s="248"/>
      <c r="N163" s="248"/>
      <c r="O163" s="248"/>
      <c r="P163" s="248"/>
      <c r="Q163" s="248"/>
      <c r="R163" s="252"/>
      <c r="T163" s="253"/>
      <c r="U163" s="248"/>
      <c r="V163" s="248"/>
      <c r="W163" s="248"/>
      <c r="X163" s="248"/>
      <c r="Y163" s="248"/>
      <c r="Z163" s="248"/>
      <c r="AA163" s="254"/>
      <c r="AT163" s="255" t="s">
        <v>175</v>
      </c>
      <c r="AU163" s="255" t="s">
        <v>86</v>
      </c>
      <c r="AV163" s="12" t="s">
        <v>83</v>
      </c>
      <c r="AW163" s="12" t="s">
        <v>33</v>
      </c>
      <c r="AX163" s="12" t="s">
        <v>77</v>
      </c>
      <c r="AY163" s="255" t="s">
        <v>165</v>
      </c>
    </row>
    <row r="164" s="10" customFormat="1" ht="16.5" customHeight="1">
      <c r="B164" s="227"/>
      <c r="C164" s="228"/>
      <c r="D164" s="228"/>
      <c r="E164" s="229" t="s">
        <v>5</v>
      </c>
      <c r="F164" s="237" t="s">
        <v>200</v>
      </c>
      <c r="G164" s="228"/>
      <c r="H164" s="228"/>
      <c r="I164" s="228"/>
      <c r="J164" s="228"/>
      <c r="K164" s="232">
        <v>27.5</v>
      </c>
      <c r="L164" s="228"/>
      <c r="M164" s="228"/>
      <c r="N164" s="228"/>
      <c r="O164" s="228"/>
      <c r="P164" s="228"/>
      <c r="Q164" s="228"/>
      <c r="R164" s="233"/>
      <c r="T164" s="234"/>
      <c r="U164" s="228"/>
      <c r="V164" s="228"/>
      <c r="W164" s="228"/>
      <c r="X164" s="228"/>
      <c r="Y164" s="228"/>
      <c r="Z164" s="228"/>
      <c r="AA164" s="235"/>
      <c r="AT164" s="236" t="s">
        <v>175</v>
      </c>
      <c r="AU164" s="236" t="s">
        <v>86</v>
      </c>
      <c r="AV164" s="10" t="s">
        <v>86</v>
      </c>
      <c r="AW164" s="10" t="s">
        <v>33</v>
      </c>
      <c r="AX164" s="10" t="s">
        <v>77</v>
      </c>
      <c r="AY164" s="236" t="s">
        <v>165</v>
      </c>
    </row>
    <row r="165" s="12" customFormat="1" ht="16.5" customHeight="1">
      <c r="B165" s="247"/>
      <c r="C165" s="248"/>
      <c r="D165" s="248"/>
      <c r="E165" s="249" t="s">
        <v>5</v>
      </c>
      <c r="F165" s="256" t="s">
        <v>201</v>
      </c>
      <c r="G165" s="248"/>
      <c r="H165" s="248"/>
      <c r="I165" s="248"/>
      <c r="J165" s="248"/>
      <c r="K165" s="249" t="s">
        <v>5</v>
      </c>
      <c r="L165" s="248"/>
      <c r="M165" s="248"/>
      <c r="N165" s="248"/>
      <c r="O165" s="248"/>
      <c r="P165" s="248"/>
      <c r="Q165" s="248"/>
      <c r="R165" s="252"/>
      <c r="T165" s="253"/>
      <c r="U165" s="248"/>
      <c r="V165" s="248"/>
      <c r="W165" s="248"/>
      <c r="X165" s="248"/>
      <c r="Y165" s="248"/>
      <c r="Z165" s="248"/>
      <c r="AA165" s="254"/>
      <c r="AT165" s="255" t="s">
        <v>175</v>
      </c>
      <c r="AU165" s="255" t="s">
        <v>86</v>
      </c>
      <c r="AV165" s="12" t="s">
        <v>83</v>
      </c>
      <c r="AW165" s="12" t="s">
        <v>33</v>
      </c>
      <c r="AX165" s="12" t="s">
        <v>77</v>
      </c>
      <c r="AY165" s="255" t="s">
        <v>165</v>
      </c>
    </row>
    <row r="166" s="10" customFormat="1" ht="16.5" customHeight="1">
      <c r="B166" s="227"/>
      <c r="C166" s="228"/>
      <c r="D166" s="228"/>
      <c r="E166" s="229" t="s">
        <v>5</v>
      </c>
      <c r="F166" s="237" t="s">
        <v>202</v>
      </c>
      <c r="G166" s="228"/>
      <c r="H166" s="228"/>
      <c r="I166" s="228"/>
      <c r="J166" s="228"/>
      <c r="K166" s="232">
        <v>1.9199999999999999</v>
      </c>
      <c r="L166" s="228"/>
      <c r="M166" s="228"/>
      <c r="N166" s="228"/>
      <c r="O166" s="228"/>
      <c r="P166" s="228"/>
      <c r="Q166" s="228"/>
      <c r="R166" s="233"/>
      <c r="T166" s="234"/>
      <c r="U166" s="228"/>
      <c r="V166" s="228"/>
      <c r="W166" s="228"/>
      <c r="X166" s="228"/>
      <c r="Y166" s="228"/>
      <c r="Z166" s="228"/>
      <c r="AA166" s="235"/>
      <c r="AT166" s="236" t="s">
        <v>175</v>
      </c>
      <c r="AU166" s="236" t="s">
        <v>86</v>
      </c>
      <c r="AV166" s="10" t="s">
        <v>86</v>
      </c>
      <c r="AW166" s="10" t="s">
        <v>33</v>
      </c>
      <c r="AX166" s="10" t="s">
        <v>77</v>
      </c>
      <c r="AY166" s="236" t="s">
        <v>165</v>
      </c>
    </row>
    <row r="167" s="11" customFormat="1" ht="16.5" customHeight="1">
      <c r="B167" s="238"/>
      <c r="C167" s="239"/>
      <c r="D167" s="239"/>
      <c r="E167" s="240" t="s">
        <v>5</v>
      </c>
      <c r="F167" s="241" t="s">
        <v>183</v>
      </c>
      <c r="G167" s="239"/>
      <c r="H167" s="239"/>
      <c r="I167" s="239"/>
      <c r="J167" s="239"/>
      <c r="K167" s="242">
        <v>338.68299999999999</v>
      </c>
      <c r="L167" s="239"/>
      <c r="M167" s="239"/>
      <c r="N167" s="239"/>
      <c r="O167" s="239"/>
      <c r="P167" s="239"/>
      <c r="Q167" s="239"/>
      <c r="R167" s="243"/>
      <c r="T167" s="244"/>
      <c r="U167" s="239"/>
      <c r="V167" s="239"/>
      <c r="W167" s="239"/>
      <c r="X167" s="239"/>
      <c r="Y167" s="239"/>
      <c r="Z167" s="239"/>
      <c r="AA167" s="245"/>
      <c r="AT167" s="246" t="s">
        <v>175</v>
      </c>
      <c r="AU167" s="246" t="s">
        <v>86</v>
      </c>
      <c r="AV167" s="11" t="s">
        <v>92</v>
      </c>
      <c r="AW167" s="11" t="s">
        <v>33</v>
      </c>
      <c r="AX167" s="11" t="s">
        <v>83</v>
      </c>
      <c r="AY167" s="246" t="s">
        <v>165</v>
      </c>
    </row>
    <row r="168" s="1" customFormat="1" ht="25.5" customHeight="1">
      <c r="B168" s="179"/>
      <c r="C168" s="215" t="s">
        <v>101</v>
      </c>
      <c r="D168" s="215" t="s">
        <v>166</v>
      </c>
      <c r="E168" s="216" t="s">
        <v>208</v>
      </c>
      <c r="F168" s="217" t="s">
        <v>209</v>
      </c>
      <c r="G168" s="217"/>
      <c r="H168" s="217"/>
      <c r="I168" s="217"/>
      <c r="J168" s="218" t="s">
        <v>169</v>
      </c>
      <c r="K168" s="219">
        <v>11.664999999999999</v>
      </c>
      <c r="L168" s="220">
        <v>0</v>
      </c>
      <c r="M168" s="220"/>
      <c r="N168" s="219">
        <f>ROUND(L168*K168,3)</f>
        <v>0</v>
      </c>
      <c r="O168" s="219"/>
      <c r="P168" s="219"/>
      <c r="Q168" s="219"/>
      <c r="R168" s="183"/>
      <c r="T168" s="221" t="s">
        <v>5</v>
      </c>
      <c r="U168" s="58" t="s">
        <v>44</v>
      </c>
      <c r="V168" s="49"/>
      <c r="W168" s="222">
        <f>V168*K168</f>
        <v>0</v>
      </c>
      <c r="X168" s="222">
        <v>0</v>
      </c>
      <c r="Y168" s="222">
        <f>X168*K168</f>
        <v>0</v>
      </c>
      <c r="Z168" s="222">
        <v>0</v>
      </c>
      <c r="AA168" s="223">
        <f>Z168*K168</f>
        <v>0</v>
      </c>
      <c r="AR168" s="24" t="s">
        <v>92</v>
      </c>
      <c r="AT168" s="24" t="s">
        <v>166</v>
      </c>
      <c r="AU168" s="24" t="s">
        <v>86</v>
      </c>
      <c r="AY168" s="24" t="s">
        <v>165</v>
      </c>
      <c r="BE168" s="138">
        <f>IF(U168="základná",N168,0)</f>
        <v>0</v>
      </c>
      <c r="BF168" s="138">
        <f>IF(U168="znížená",N168,0)</f>
        <v>0</v>
      </c>
      <c r="BG168" s="138">
        <f>IF(U168="zákl. prenesená",N168,0)</f>
        <v>0</v>
      </c>
      <c r="BH168" s="138">
        <f>IF(U168="zníž. prenesená",N168,0)</f>
        <v>0</v>
      </c>
      <c r="BI168" s="138">
        <f>IF(U168="nulová",N168,0)</f>
        <v>0</v>
      </c>
      <c r="BJ168" s="24" t="s">
        <v>86</v>
      </c>
      <c r="BK168" s="224">
        <f>ROUND(L168*K168,3)</f>
        <v>0</v>
      </c>
      <c r="BL168" s="24" t="s">
        <v>92</v>
      </c>
      <c r="BM168" s="24" t="s">
        <v>210</v>
      </c>
    </row>
    <row r="169" s="10" customFormat="1" ht="16.5" customHeight="1">
      <c r="B169" s="227"/>
      <c r="C169" s="228"/>
      <c r="D169" s="228"/>
      <c r="E169" s="229" t="s">
        <v>5</v>
      </c>
      <c r="F169" s="230" t="s">
        <v>211</v>
      </c>
      <c r="G169" s="231"/>
      <c r="H169" s="231"/>
      <c r="I169" s="231"/>
      <c r="J169" s="228"/>
      <c r="K169" s="232">
        <v>11.664999999999999</v>
      </c>
      <c r="L169" s="228"/>
      <c r="M169" s="228"/>
      <c r="N169" s="228"/>
      <c r="O169" s="228"/>
      <c r="P169" s="228"/>
      <c r="Q169" s="228"/>
      <c r="R169" s="233"/>
      <c r="T169" s="234"/>
      <c r="U169" s="228"/>
      <c r="V169" s="228"/>
      <c r="W169" s="228"/>
      <c r="X169" s="228"/>
      <c r="Y169" s="228"/>
      <c r="Z169" s="228"/>
      <c r="AA169" s="235"/>
      <c r="AT169" s="236" t="s">
        <v>175</v>
      </c>
      <c r="AU169" s="236" t="s">
        <v>86</v>
      </c>
      <c r="AV169" s="10" t="s">
        <v>86</v>
      </c>
      <c r="AW169" s="10" t="s">
        <v>33</v>
      </c>
      <c r="AX169" s="10" t="s">
        <v>77</v>
      </c>
      <c r="AY169" s="236" t="s">
        <v>165</v>
      </c>
    </row>
    <row r="170" s="11" customFormat="1" ht="16.5" customHeight="1">
      <c r="B170" s="238"/>
      <c r="C170" s="239"/>
      <c r="D170" s="239"/>
      <c r="E170" s="240" t="s">
        <v>5</v>
      </c>
      <c r="F170" s="241" t="s">
        <v>183</v>
      </c>
      <c r="G170" s="239"/>
      <c r="H170" s="239"/>
      <c r="I170" s="239"/>
      <c r="J170" s="239"/>
      <c r="K170" s="242">
        <v>11.664999999999999</v>
      </c>
      <c r="L170" s="239"/>
      <c r="M170" s="239"/>
      <c r="N170" s="239"/>
      <c r="O170" s="239"/>
      <c r="P170" s="239"/>
      <c r="Q170" s="239"/>
      <c r="R170" s="243"/>
      <c r="T170" s="244"/>
      <c r="U170" s="239"/>
      <c r="V170" s="239"/>
      <c r="W170" s="239"/>
      <c r="X170" s="239"/>
      <c r="Y170" s="239"/>
      <c r="Z170" s="239"/>
      <c r="AA170" s="245"/>
      <c r="AT170" s="246" t="s">
        <v>175</v>
      </c>
      <c r="AU170" s="246" t="s">
        <v>86</v>
      </c>
      <c r="AV170" s="11" t="s">
        <v>92</v>
      </c>
      <c r="AW170" s="11" t="s">
        <v>33</v>
      </c>
      <c r="AX170" s="11" t="s">
        <v>83</v>
      </c>
      <c r="AY170" s="246" t="s">
        <v>165</v>
      </c>
    </row>
    <row r="171" s="1" customFormat="1" ht="25.5" customHeight="1">
      <c r="B171" s="179"/>
      <c r="C171" s="215" t="s">
        <v>104</v>
      </c>
      <c r="D171" s="215" t="s">
        <v>166</v>
      </c>
      <c r="E171" s="216" t="s">
        <v>212</v>
      </c>
      <c r="F171" s="217" t="s">
        <v>213</v>
      </c>
      <c r="G171" s="217"/>
      <c r="H171" s="217"/>
      <c r="I171" s="217"/>
      <c r="J171" s="218" t="s">
        <v>169</v>
      </c>
      <c r="K171" s="219">
        <v>61.512999999999998</v>
      </c>
      <c r="L171" s="220">
        <v>0</v>
      </c>
      <c r="M171" s="220"/>
      <c r="N171" s="219">
        <f>ROUND(L171*K171,3)</f>
        <v>0</v>
      </c>
      <c r="O171" s="219"/>
      <c r="P171" s="219"/>
      <c r="Q171" s="219"/>
      <c r="R171" s="183"/>
      <c r="T171" s="221" t="s">
        <v>5</v>
      </c>
      <c r="U171" s="58" t="s">
        <v>44</v>
      </c>
      <c r="V171" s="49"/>
      <c r="W171" s="222">
        <f>V171*K171</f>
        <v>0</v>
      </c>
      <c r="X171" s="222">
        <v>0.00511</v>
      </c>
      <c r="Y171" s="222">
        <f>X171*K171</f>
        <v>0.31433142999999997</v>
      </c>
      <c r="Z171" s="222">
        <v>0</v>
      </c>
      <c r="AA171" s="223">
        <f>Z171*K171</f>
        <v>0</v>
      </c>
      <c r="AR171" s="24" t="s">
        <v>92</v>
      </c>
      <c r="AT171" s="24" t="s">
        <v>166</v>
      </c>
      <c r="AU171" s="24" t="s">
        <v>86</v>
      </c>
      <c r="AY171" s="24" t="s">
        <v>165</v>
      </c>
      <c r="BE171" s="138">
        <f>IF(U171="základná",N171,0)</f>
        <v>0</v>
      </c>
      <c r="BF171" s="138">
        <f>IF(U171="znížená",N171,0)</f>
        <v>0</v>
      </c>
      <c r="BG171" s="138">
        <f>IF(U171="zákl. prenesená",N171,0)</f>
        <v>0</v>
      </c>
      <c r="BH171" s="138">
        <f>IF(U171="zníž. prenesená",N171,0)</f>
        <v>0</v>
      </c>
      <c r="BI171" s="138">
        <f>IF(U171="nulová",N171,0)</f>
        <v>0</v>
      </c>
      <c r="BJ171" s="24" t="s">
        <v>86</v>
      </c>
      <c r="BK171" s="224">
        <f>ROUND(L171*K171,3)</f>
        <v>0</v>
      </c>
      <c r="BL171" s="24" t="s">
        <v>92</v>
      </c>
      <c r="BM171" s="24" t="s">
        <v>214</v>
      </c>
    </row>
    <row r="172" s="12" customFormat="1" ht="16.5" customHeight="1">
      <c r="B172" s="247"/>
      <c r="C172" s="248"/>
      <c r="D172" s="248"/>
      <c r="E172" s="249" t="s">
        <v>5</v>
      </c>
      <c r="F172" s="250" t="s">
        <v>215</v>
      </c>
      <c r="G172" s="251"/>
      <c r="H172" s="251"/>
      <c r="I172" s="251"/>
      <c r="J172" s="248"/>
      <c r="K172" s="249" t="s">
        <v>5</v>
      </c>
      <c r="L172" s="248"/>
      <c r="M172" s="248"/>
      <c r="N172" s="248"/>
      <c r="O172" s="248"/>
      <c r="P172" s="248"/>
      <c r="Q172" s="248"/>
      <c r="R172" s="252"/>
      <c r="T172" s="253"/>
      <c r="U172" s="248"/>
      <c r="V172" s="248"/>
      <c r="W172" s="248"/>
      <c r="X172" s="248"/>
      <c r="Y172" s="248"/>
      <c r="Z172" s="248"/>
      <c r="AA172" s="254"/>
      <c r="AT172" s="255" t="s">
        <v>175</v>
      </c>
      <c r="AU172" s="255" t="s">
        <v>86</v>
      </c>
      <c r="AV172" s="12" t="s">
        <v>83</v>
      </c>
      <c r="AW172" s="12" t="s">
        <v>33</v>
      </c>
      <c r="AX172" s="12" t="s">
        <v>77</v>
      </c>
      <c r="AY172" s="255" t="s">
        <v>165</v>
      </c>
    </row>
    <row r="173" s="10" customFormat="1" ht="16.5" customHeight="1">
      <c r="B173" s="227"/>
      <c r="C173" s="228"/>
      <c r="D173" s="228"/>
      <c r="E173" s="229" t="s">
        <v>5</v>
      </c>
      <c r="F173" s="237" t="s">
        <v>216</v>
      </c>
      <c r="G173" s="228"/>
      <c r="H173" s="228"/>
      <c r="I173" s="228"/>
      <c r="J173" s="228"/>
      <c r="K173" s="232">
        <v>32.093000000000004</v>
      </c>
      <c r="L173" s="228"/>
      <c r="M173" s="228"/>
      <c r="N173" s="228"/>
      <c r="O173" s="228"/>
      <c r="P173" s="228"/>
      <c r="Q173" s="228"/>
      <c r="R173" s="233"/>
      <c r="T173" s="234"/>
      <c r="U173" s="228"/>
      <c r="V173" s="228"/>
      <c r="W173" s="228"/>
      <c r="X173" s="228"/>
      <c r="Y173" s="228"/>
      <c r="Z173" s="228"/>
      <c r="AA173" s="235"/>
      <c r="AT173" s="236" t="s">
        <v>175</v>
      </c>
      <c r="AU173" s="236" t="s">
        <v>86</v>
      </c>
      <c r="AV173" s="10" t="s">
        <v>86</v>
      </c>
      <c r="AW173" s="10" t="s">
        <v>33</v>
      </c>
      <c r="AX173" s="10" t="s">
        <v>77</v>
      </c>
      <c r="AY173" s="236" t="s">
        <v>165</v>
      </c>
    </row>
    <row r="174" s="12" customFormat="1" ht="16.5" customHeight="1">
      <c r="B174" s="247"/>
      <c r="C174" s="248"/>
      <c r="D174" s="248"/>
      <c r="E174" s="249" t="s">
        <v>5</v>
      </c>
      <c r="F174" s="256" t="s">
        <v>198</v>
      </c>
      <c r="G174" s="248"/>
      <c r="H174" s="248"/>
      <c r="I174" s="248"/>
      <c r="J174" s="248"/>
      <c r="K174" s="249" t="s">
        <v>5</v>
      </c>
      <c r="L174" s="248"/>
      <c r="M174" s="248"/>
      <c r="N174" s="248"/>
      <c r="O174" s="248"/>
      <c r="P174" s="248"/>
      <c r="Q174" s="248"/>
      <c r="R174" s="252"/>
      <c r="T174" s="253"/>
      <c r="U174" s="248"/>
      <c r="V174" s="248"/>
      <c r="W174" s="248"/>
      <c r="X174" s="248"/>
      <c r="Y174" s="248"/>
      <c r="Z174" s="248"/>
      <c r="AA174" s="254"/>
      <c r="AT174" s="255" t="s">
        <v>175</v>
      </c>
      <c r="AU174" s="255" t="s">
        <v>86</v>
      </c>
      <c r="AV174" s="12" t="s">
        <v>83</v>
      </c>
      <c r="AW174" s="12" t="s">
        <v>33</v>
      </c>
      <c r="AX174" s="12" t="s">
        <v>77</v>
      </c>
      <c r="AY174" s="255" t="s">
        <v>165</v>
      </c>
    </row>
    <row r="175" s="12" customFormat="1" ht="16.5" customHeight="1">
      <c r="B175" s="247"/>
      <c r="C175" s="248"/>
      <c r="D175" s="248"/>
      <c r="E175" s="249" t="s">
        <v>5</v>
      </c>
      <c r="F175" s="256" t="s">
        <v>199</v>
      </c>
      <c r="G175" s="248"/>
      <c r="H175" s="248"/>
      <c r="I175" s="248"/>
      <c r="J175" s="248"/>
      <c r="K175" s="249" t="s">
        <v>5</v>
      </c>
      <c r="L175" s="248"/>
      <c r="M175" s="248"/>
      <c r="N175" s="248"/>
      <c r="O175" s="248"/>
      <c r="P175" s="248"/>
      <c r="Q175" s="248"/>
      <c r="R175" s="252"/>
      <c r="T175" s="253"/>
      <c r="U175" s="248"/>
      <c r="V175" s="248"/>
      <c r="W175" s="248"/>
      <c r="X175" s="248"/>
      <c r="Y175" s="248"/>
      <c r="Z175" s="248"/>
      <c r="AA175" s="254"/>
      <c r="AT175" s="255" t="s">
        <v>175</v>
      </c>
      <c r="AU175" s="255" t="s">
        <v>86</v>
      </c>
      <c r="AV175" s="12" t="s">
        <v>83</v>
      </c>
      <c r="AW175" s="12" t="s">
        <v>33</v>
      </c>
      <c r="AX175" s="12" t="s">
        <v>77</v>
      </c>
      <c r="AY175" s="255" t="s">
        <v>165</v>
      </c>
    </row>
    <row r="176" s="10" customFormat="1" ht="16.5" customHeight="1">
      <c r="B176" s="227"/>
      <c r="C176" s="228"/>
      <c r="D176" s="228"/>
      <c r="E176" s="229" t="s">
        <v>5</v>
      </c>
      <c r="F176" s="237" t="s">
        <v>200</v>
      </c>
      <c r="G176" s="228"/>
      <c r="H176" s="228"/>
      <c r="I176" s="228"/>
      <c r="J176" s="228"/>
      <c r="K176" s="232">
        <v>27.5</v>
      </c>
      <c r="L176" s="228"/>
      <c r="M176" s="228"/>
      <c r="N176" s="228"/>
      <c r="O176" s="228"/>
      <c r="P176" s="228"/>
      <c r="Q176" s="228"/>
      <c r="R176" s="233"/>
      <c r="T176" s="234"/>
      <c r="U176" s="228"/>
      <c r="V176" s="228"/>
      <c r="W176" s="228"/>
      <c r="X176" s="228"/>
      <c r="Y176" s="228"/>
      <c r="Z176" s="228"/>
      <c r="AA176" s="235"/>
      <c r="AT176" s="236" t="s">
        <v>175</v>
      </c>
      <c r="AU176" s="236" t="s">
        <v>86</v>
      </c>
      <c r="AV176" s="10" t="s">
        <v>86</v>
      </c>
      <c r="AW176" s="10" t="s">
        <v>33</v>
      </c>
      <c r="AX176" s="10" t="s">
        <v>77</v>
      </c>
      <c r="AY176" s="236" t="s">
        <v>165</v>
      </c>
    </row>
    <row r="177" s="12" customFormat="1" ht="16.5" customHeight="1">
      <c r="B177" s="247"/>
      <c r="C177" s="248"/>
      <c r="D177" s="248"/>
      <c r="E177" s="249" t="s">
        <v>5</v>
      </c>
      <c r="F177" s="256" t="s">
        <v>201</v>
      </c>
      <c r="G177" s="248"/>
      <c r="H177" s="248"/>
      <c r="I177" s="248"/>
      <c r="J177" s="248"/>
      <c r="K177" s="249" t="s">
        <v>5</v>
      </c>
      <c r="L177" s="248"/>
      <c r="M177" s="248"/>
      <c r="N177" s="248"/>
      <c r="O177" s="248"/>
      <c r="P177" s="248"/>
      <c r="Q177" s="248"/>
      <c r="R177" s="252"/>
      <c r="T177" s="253"/>
      <c r="U177" s="248"/>
      <c r="V177" s="248"/>
      <c r="W177" s="248"/>
      <c r="X177" s="248"/>
      <c r="Y177" s="248"/>
      <c r="Z177" s="248"/>
      <c r="AA177" s="254"/>
      <c r="AT177" s="255" t="s">
        <v>175</v>
      </c>
      <c r="AU177" s="255" t="s">
        <v>86</v>
      </c>
      <c r="AV177" s="12" t="s">
        <v>83</v>
      </c>
      <c r="AW177" s="12" t="s">
        <v>33</v>
      </c>
      <c r="AX177" s="12" t="s">
        <v>77</v>
      </c>
      <c r="AY177" s="255" t="s">
        <v>165</v>
      </c>
    </row>
    <row r="178" s="10" customFormat="1" ht="16.5" customHeight="1">
      <c r="B178" s="227"/>
      <c r="C178" s="228"/>
      <c r="D178" s="228"/>
      <c r="E178" s="229" t="s">
        <v>5</v>
      </c>
      <c r="F178" s="237" t="s">
        <v>202</v>
      </c>
      <c r="G178" s="228"/>
      <c r="H178" s="228"/>
      <c r="I178" s="228"/>
      <c r="J178" s="228"/>
      <c r="K178" s="232">
        <v>1.9199999999999999</v>
      </c>
      <c r="L178" s="228"/>
      <c r="M178" s="228"/>
      <c r="N178" s="228"/>
      <c r="O178" s="228"/>
      <c r="P178" s="228"/>
      <c r="Q178" s="228"/>
      <c r="R178" s="233"/>
      <c r="T178" s="234"/>
      <c r="U178" s="228"/>
      <c r="V178" s="228"/>
      <c r="W178" s="228"/>
      <c r="X178" s="228"/>
      <c r="Y178" s="228"/>
      <c r="Z178" s="228"/>
      <c r="AA178" s="235"/>
      <c r="AT178" s="236" t="s">
        <v>175</v>
      </c>
      <c r="AU178" s="236" t="s">
        <v>86</v>
      </c>
      <c r="AV178" s="10" t="s">
        <v>86</v>
      </c>
      <c r="AW178" s="10" t="s">
        <v>33</v>
      </c>
      <c r="AX178" s="10" t="s">
        <v>77</v>
      </c>
      <c r="AY178" s="236" t="s">
        <v>165</v>
      </c>
    </row>
    <row r="179" s="11" customFormat="1" ht="16.5" customHeight="1">
      <c r="B179" s="238"/>
      <c r="C179" s="239"/>
      <c r="D179" s="239"/>
      <c r="E179" s="240" t="s">
        <v>5</v>
      </c>
      <c r="F179" s="241" t="s">
        <v>183</v>
      </c>
      <c r="G179" s="239"/>
      <c r="H179" s="239"/>
      <c r="I179" s="239"/>
      <c r="J179" s="239"/>
      <c r="K179" s="242">
        <v>61.512999999999998</v>
      </c>
      <c r="L179" s="239"/>
      <c r="M179" s="239"/>
      <c r="N179" s="239"/>
      <c r="O179" s="239"/>
      <c r="P179" s="239"/>
      <c r="Q179" s="239"/>
      <c r="R179" s="243"/>
      <c r="T179" s="244"/>
      <c r="U179" s="239"/>
      <c r="V179" s="239"/>
      <c r="W179" s="239"/>
      <c r="X179" s="239"/>
      <c r="Y179" s="239"/>
      <c r="Z179" s="239"/>
      <c r="AA179" s="245"/>
      <c r="AT179" s="246" t="s">
        <v>175</v>
      </c>
      <c r="AU179" s="246" t="s">
        <v>86</v>
      </c>
      <c r="AV179" s="11" t="s">
        <v>92</v>
      </c>
      <c r="AW179" s="11" t="s">
        <v>33</v>
      </c>
      <c r="AX179" s="11" t="s">
        <v>83</v>
      </c>
      <c r="AY179" s="246" t="s">
        <v>165</v>
      </c>
    </row>
    <row r="180" s="1" customFormat="1" ht="38.25" customHeight="1">
      <c r="B180" s="179"/>
      <c r="C180" s="215" t="s">
        <v>217</v>
      </c>
      <c r="D180" s="215" t="s">
        <v>166</v>
      </c>
      <c r="E180" s="216" t="s">
        <v>218</v>
      </c>
      <c r="F180" s="217" t="s">
        <v>219</v>
      </c>
      <c r="G180" s="217"/>
      <c r="H180" s="217"/>
      <c r="I180" s="217"/>
      <c r="J180" s="218" t="s">
        <v>169</v>
      </c>
      <c r="K180" s="219">
        <v>84.679000000000002</v>
      </c>
      <c r="L180" s="220">
        <v>0</v>
      </c>
      <c r="M180" s="220"/>
      <c r="N180" s="219">
        <f>ROUND(L180*K180,3)</f>
        <v>0</v>
      </c>
      <c r="O180" s="219"/>
      <c r="P180" s="219"/>
      <c r="Q180" s="219"/>
      <c r="R180" s="183"/>
      <c r="T180" s="221" t="s">
        <v>5</v>
      </c>
      <c r="U180" s="58" t="s">
        <v>44</v>
      </c>
      <c r="V180" s="49"/>
      <c r="W180" s="222">
        <f>V180*K180</f>
        <v>0</v>
      </c>
      <c r="X180" s="222">
        <v>0.01515</v>
      </c>
      <c r="Y180" s="222">
        <f>X180*K180</f>
        <v>1.2828868500000001</v>
      </c>
      <c r="Z180" s="222">
        <v>0</v>
      </c>
      <c r="AA180" s="223">
        <f>Z180*K180</f>
        <v>0</v>
      </c>
      <c r="AR180" s="24" t="s">
        <v>92</v>
      </c>
      <c r="AT180" s="24" t="s">
        <v>166</v>
      </c>
      <c r="AU180" s="24" t="s">
        <v>86</v>
      </c>
      <c r="AY180" s="24" t="s">
        <v>165</v>
      </c>
      <c r="BE180" s="138">
        <f>IF(U180="základná",N180,0)</f>
        <v>0</v>
      </c>
      <c r="BF180" s="138">
        <f>IF(U180="znížená",N180,0)</f>
        <v>0</v>
      </c>
      <c r="BG180" s="138">
        <f>IF(U180="zákl. prenesená",N180,0)</f>
        <v>0</v>
      </c>
      <c r="BH180" s="138">
        <f>IF(U180="zníž. prenesená",N180,0)</f>
        <v>0</v>
      </c>
      <c r="BI180" s="138">
        <f>IF(U180="nulová",N180,0)</f>
        <v>0</v>
      </c>
      <c r="BJ180" s="24" t="s">
        <v>86</v>
      </c>
      <c r="BK180" s="224">
        <f>ROUND(L180*K180,3)</f>
        <v>0</v>
      </c>
      <c r="BL180" s="24" t="s">
        <v>92</v>
      </c>
      <c r="BM180" s="24" t="s">
        <v>220</v>
      </c>
    </row>
    <row r="181" s="12" customFormat="1" ht="16.5" customHeight="1">
      <c r="B181" s="247"/>
      <c r="C181" s="248"/>
      <c r="D181" s="248"/>
      <c r="E181" s="249" t="s">
        <v>5</v>
      </c>
      <c r="F181" s="250" t="s">
        <v>221</v>
      </c>
      <c r="G181" s="251"/>
      <c r="H181" s="251"/>
      <c r="I181" s="251"/>
      <c r="J181" s="248"/>
      <c r="K181" s="249" t="s">
        <v>5</v>
      </c>
      <c r="L181" s="248"/>
      <c r="M181" s="248"/>
      <c r="N181" s="248"/>
      <c r="O181" s="248"/>
      <c r="P181" s="248"/>
      <c r="Q181" s="248"/>
      <c r="R181" s="252"/>
      <c r="T181" s="253"/>
      <c r="U181" s="248"/>
      <c r="V181" s="248"/>
      <c r="W181" s="248"/>
      <c r="X181" s="248"/>
      <c r="Y181" s="248"/>
      <c r="Z181" s="248"/>
      <c r="AA181" s="254"/>
      <c r="AT181" s="255" t="s">
        <v>175</v>
      </c>
      <c r="AU181" s="255" t="s">
        <v>86</v>
      </c>
      <c r="AV181" s="12" t="s">
        <v>83</v>
      </c>
      <c r="AW181" s="12" t="s">
        <v>33</v>
      </c>
      <c r="AX181" s="12" t="s">
        <v>77</v>
      </c>
      <c r="AY181" s="255" t="s">
        <v>165</v>
      </c>
    </row>
    <row r="182" s="12" customFormat="1" ht="16.5" customHeight="1">
      <c r="B182" s="247"/>
      <c r="C182" s="248"/>
      <c r="D182" s="248"/>
      <c r="E182" s="249" t="s">
        <v>5</v>
      </c>
      <c r="F182" s="256" t="s">
        <v>222</v>
      </c>
      <c r="G182" s="248"/>
      <c r="H182" s="248"/>
      <c r="I182" s="248"/>
      <c r="J182" s="248"/>
      <c r="K182" s="249" t="s">
        <v>5</v>
      </c>
      <c r="L182" s="248"/>
      <c r="M182" s="248"/>
      <c r="N182" s="248"/>
      <c r="O182" s="248"/>
      <c r="P182" s="248"/>
      <c r="Q182" s="248"/>
      <c r="R182" s="252"/>
      <c r="T182" s="253"/>
      <c r="U182" s="248"/>
      <c r="V182" s="248"/>
      <c r="W182" s="248"/>
      <c r="X182" s="248"/>
      <c r="Y182" s="248"/>
      <c r="Z182" s="248"/>
      <c r="AA182" s="254"/>
      <c r="AT182" s="255" t="s">
        <v>175</v>
      </c>
      <c r="AU182" s="255" t="s">
        <v>86</v>
      </c>
      <c r="AV182" s="12" t="s">
        <v>83</v>
      </c>
      <c r="AW182" s="12" t="s">
        <v>33</v>
      </c>
      <c r="AX182" s="12" t="s">
        <v>77</v>
      </c>
      <c r="AY182" s="255" t="s">
        <v>165</v>
      </c>
    </row>
    <row r="183" s="10" customFormat="1" ht="16.5" customHeight="1">
      <c r="B183" s="227"/>
      <c r="C183" s="228"/>
      <c r="D183" s="228"/>
      <c r="E183" s="229" t="s">
        <v>5</v>
      </c>
      <c r="F183" s="237" t="s">
        <v>223</v>
      </c>
      <c r="G183" s="228"/>
      <c r="H183" s="228"/>
      <c r="I183" s="228"/>
      <c r="J183" s="228"/>
      <c r="K183" s="232">
        <v>29.376000000000001</v>
      </c>
      <c r="L183" s="228"/>
      <c r="M183" s="228"/>
      <c r="N183" s="228"/>
      <c r="O183" s="228"/>
      <c r="P183" s="228"/>
      <c r="Q183" s="228"/>
      <c r="R183" s="233"/>
      <c r="T183" s="234"/>
      <c r="U183" s="228"/>
      <c r="V183" s="228"/>
      <c r="W183" s="228"/>
      <c r="X183" s="228"/>
      <c r="Y183" s="228"/>
      <c r="Z183" s="228"/>
      <c r="AA183" s="235"/>
      <c r="AT183" s="236" t="s">
        <v>175</v>
      </c>
      <c r="AU183" s="236" t="s">
        <v>86</v>
      </c>
      <c r="AV183" s="10" t="s">
        <v>86</v>
      </c>
      <c r="AW183" s="10" t="s">
        <v>33</v>
      </c>
      <c r="AX183" s="10" t="s">
        <v>77</v>
      </c>
      <c r="AY183" s="236" t="s">
        <v>165</v>
      </c>
    </row>
    <row r="184" s="12" customFormat="1" ht="16.5" customHeight="1">
      <c r="B184" s="247"/>
      <c r="C184" s="248"/>
      <c r="D184" s="248"/>
      <c r="E184" s="249" t="s">
        <v>5</v>
      </c>
      <c r="F184" s="256" t="s">
        <v>224</v>
      </c>
      <c r="G184" s="248"/>
      <c r="H184" s="248"/>
      <c r="I184" s="248"/>
      <c r="J184" s="248"/>
      <c r="K184" s="249" t="s">
        <v>5</v>
      </c>
      <c r="L184" s="248"/>
      <c r="M184" s="248"/>
      <c r="N184" s="248"/>
      <c r="O184" s="248"/>
      <c r="P184" s="248"/>
      <c r="Q184" s="248"/>
      <c r="R184" s="252"/>
      <c r="T184" s="253"/>
      <c r="U184" s="248"/>
      <c r="V184" s="248"/>
      <c r="W184" s="248"/>
      <c r="X184" s="248"/>
      <c r="Y184" s="248"/>
      <c r="Z184" s="248"/>
      <c r="AA184" s="254"/>
      <c r="AT184" s="255" t="s">
        <v>175</v>
      </c>
      <c r="AU184" s="255" t="s">
        <v>86</v>
      </c>
      <c r="AV184" s="12" t="s">
        <v>83</v>
      </c>
      <c r="AW184" s="12" t="s">
        <v>33</v>
      </c>
      <c r="AX184" s="12" t="s">
        <v>77</v>
      </c>
      <c r="AY184" s="255" t="s">
        <v>165</v>
      </c>
    </row>
    <row r="185" s="10" customFormat="1" ht="16.5" customHeight="1">
      <c r="B185" s="227"/>
      <c r="C185" s="228"/>
      <c r="D185" s="228"/>
      <c r="E185" s="229" t="s">
        <v>5</v>
      </c>
      <c r="F185" s="237" t="s">
        <v>225</v>
      </c>
      <c r="G185" s="228"/>
      <c r="H185" s="228"/>
      <c r="I185" s="228"/>
      <c r="J185" s="228"/>
      <c r="K185" s="232">
        <v>6.54</v>
      </c>
      <c r="L185" s="228"/>
      <c r="M185" s="228"/>
      <c r="N185" s="228"/>
      <c r="O185" s="228"/>
      <c r="P185" s="228"/>
      <c r="Q185" s="228"/>
      <c r="R185" s="233"/>
      <c r="T185" s="234"/>
      <c r="U185" s="228"/>
      <c r="V185" s="228"/>
      <c r="W185" s="228"/>
      <c r="X185" s="228"/>
      <c r="Y185" s="228"/>
      <c r="Z185" s="228"/>
      <c r="AA185" s="235"/>
      <c r="AT185" s="236" t="s">
        <v>175</v>
      </c>
      <c r="AU185" s="236" t="s">
        <v>86</v>
      </c>
      <c r="AV185" s="10" t="s">
        <v>86</v>
      </c>
      <c r="AW185" s="10" t="s">
        <v>33</v>
      </c>
      <c r="AX185" s="10" t="s">
        <v>77</v>
      </c>
      <c r="AY185" s="236" t="s">
        <v>165</v>
      </c>
    </row>
    <row r="186" s="13" customFormat="1" ht="16.5" customHeight="1">
      <c r="B186" s="257"/>
      <c r="C186" s="258"/>
      <c r="D186" s="258"/>
      <c r="E186" s="259" t="s">
        <v>5</v>
      </c>
      <c r="F186" s="260" t="s">
        <v>226</v>
      </c>
      <c r="G186" s="258"/>
      <c r="H186" s="258"/>
      <c r="I186" s="258"/>
      <c r="J186" s="258"/>
      <c r="K186" s="261">
        <v>35.915999999999997</v>
      </c>
      <c r="L186" s="258"/>
      <c r="M186" s="258"/>
      <c r="N186" s="258"/>
      <c r="O186" s="258"/>
      <c r="P186" s="258"/>
      <c r="Q186" s="258"/>
      <c r="R186" s="262"/>
      <c r="T186" s="263"/>
      <c r="U186" s="258"/>
      <c r="V186" s="258"/>
      <c r="W186" s="258"/>
      <c r="X186" s="258"/>
      <c r="Y186" s="258"/>
      <c r="Z186" s="258"/>
      <c r="AA186" s="264"/>
      <c r="AT186" s="265" t="s">
        <v>175</v>
      </c>
      <c r="AU186" s="265" t="s">
        <v>86</v>
      </c>
      <c r="AV186" s="13" t="s">
        <v>89</v>
      </c>
      <c r="AW186" s="13" t="s">
        <v>33</v>
      </c>
      <c r="AX186" s="13" t="s">
        <v>77</v>
      </c>
      <c r="AY186" s="265" t="s">
        <v>165</v>
      </c>
    </row>
    <row r="187" s="12" customFormat="1" ht="16.5" customHeight="1">
      <c r="B187" s="247"/>
      <c r="C187" s="248"/>
      <c r="D187" s="248"/>
      <c r="E187" s="249" t="s">
        <v>5</v>
      </c>
      <c r="F187" s="256" t="s">
        <v>227</v>
      </c>
      <c r="G187" s="248"/>
      <c r="H187" s="248"/>
      <c r="I187" s="248"/>
      <c r="J187" s="248"/>
      <c r="K187" s="249" t="s">
        <v>5</v>
      </c>
      <c r="L187" s="248"/>
      <c r="M187" s="248"/>
      <c r="N187" s="248"/>
      <c r="O187" s="248"/>
      <c r="P187" s="248"/>
      <c r="Q187" s="248"/>
      <c r="R187" s="252"/>
      <c r="T187" s="253"/>
      <c r="U187" s="248"/>
      <c r="V187" s="248"/>
      <c r="W187" s="248"/>
      <c r="X187" s="248"/>
      <c r="Y187" s="248"/>
      <c r="Z187" s="248"/>
      <c r="AA187" s="254"/>
      <c r="AT187" s="255" t="s">
        <v>175</v>
      </c>
      <c r="AU187" s="255" t="s">
        <v>86</v>
      </c>
      <c r="AV187" s="12" t="s">
        <v>83</v>
      </c>
      <c r="AW187" s="12" t="s">
        <v>33</v>
      </c>
      <c r="AX187" s="12" t="s">
        <v>77</v>
      </c>
      <c r="AY187" s="255" t="s">
        <v>165</v>
      </c>
    </row>
    <row r="188" s="12" customFormat="1" ht="16.5" customHeight="1">
      <c r="B188" s="247"/>
      <c r="C188" s="248"/>
      <c r="D188" s="248"/>
      <c r="E188" s="249" t="s">
        <v>5</v>
      </c>
      <c r="F188" s="256" t="s">
        <v>228</v>
      </c>
      <c r="G188" s="248"/>
      <c r="H188" s="248"/>
      <c r="I188" s="248"/>
      <c r="J188" s="248"/>
      <c r="K188" s="249" t="s">
        <v>5</v>
      </c>
      <c r="L188" s="248"/>
      <c r="M188" s="248"/>
      <c r="N188" s="248"/>
      <c r="O188" s="248"/>
      <c r="P188" s="248"/>
      <c r="Q188" s="248"/>
      <c r="R188" s="252"/>
      <c r="T188" s="253"/>
      <c r="U188" s="248"/>
      <c r="V188" s="248"/>
      <c r="W188" s="248"/>
      <c r="X188" s="248"/>
      <c r="Y188" s="248"/>
      <c r="Z188" s="248"/>
      <c r="AA188" s="254"/>
      <c r="AT188" s="255" t="s">
        <v>175</v>
      </c>
      <c r="AU188" s="255" t="s">
        <v>86</v>
      </c>
      <c r="AV188" s="12" t="s">
        <v>83</v>
      </c>
      <c r="AW188" s="12" t="s">
        <v>33</v>
      </c>
      <c r="AX188" s="12" t="s">
        <v>77</v>
      </c>
      <c r="AY188" s="255" t="s">
        <v>165</v>
      </c>
    </row>
    <row r="189" s="10" customFormat="1" ht="16.5" customHeight="1">
      <c r="B189" s="227"/>
      <c r="C189" s="228"/>
      <c r="D189" s="228"/>
      <c r="E189" s="229" t="s">
        <v>5</v>
      </c>
      <c r="F189" s="237" t="s">
        <v>229</v>
      </c>
      <c r="G189" s="228"/>
      <c r="H189" s="228"/>
      <c r="I189" s="228"/>
      <c r="J189" s="228"/>
      <c r="K189" s="232">
        <v>13.26</v>
      </c>
      <c r="L189" s="228"/>
      <c r="M189" s="228"/>
      <c r="N189" s="228"/>
      <c r="O189" s="228"/>
      <c r="P189" s="228"/>
      <c r="Q189" s="228"/>
      <c r="R189" s="233"/>
      <c r="T189" s="234"/>
      <c r="U189" s="228"/>
      <c r="V189" s="228"/>
      <c r="W189" s="228"/>
      <c r="X189" s="228"/>
      <c r="Y189" s="228"/>
      <c r="Z189" s="228"/>
      <c r="AA189" s="235"/>
      <c r="AT189" s="236" t="s">
        <v>175</v>
      </c>
      <c r="AU189" s="236" t="s">
        <v>86</v>
      </c>
      <c r="AV189" s="10" t="s">
        <v>86</v>
      </c>
      <c r="AW189" s="10" t="s">
        <v>33</v>
      </c>
      <c r="AX189" s="10" t="s">
        <v>77</v>
      </c>
      <c r="AY189" s="236" t="s">
        <v>165</v>
      </c>
    </row>
    <row r="190" s="13" customFormat="1" ht="16.5" customHeight="1">
      <c r="B190" s="257"/>
      <c r="C190" s="258"/>
      <c r="D190" s="258"/>
      <c r="E190" s="259" t="s">
        <v>5</v>
      </c>
      <c r="F190" s="260" t="s">
        <v>226</v>
      </c>
      <c r="G190" s="258"/>
      <c r="H190" s="258"/>
      <c r="I190" s="258"/>
      <c r="J190" s="258"/>
      <c r="K190" s="261">
        <v>13.26</v>
      </c>
      <c r="L190" s="258"/>
      <c r="M190" s="258"/>
      <c r="N190" s="258"/>
      <c r="O190" s="258"/>
      <c r="P190" s="258"/>
      <c r="Q190" s="258"/>
      <c r="R190" s="262"/>
      <c r="T190" s="263"/>
      <c r="U190" s="258"/>
      <c r="V190" s="258"/>
      <c r="W190" s="258"/>
      <c r="X190" s="258"/>
      <c r="Y190" s="258"/>
      <c r="Z190" s="258"/>
      <c r="AA190" s="264"/>
      <c r="AT190" s="265" t="s">
        <v>175</v>
      </c>
      <c r="AU190" s="265" t="s">
        <v>86</v>
      </c>
      <c r="AV190" s="13" t="s">
        <v>89</v>
      </c>
      <c r="AW190" s="13" t="s">
        <v>33</v>
      </c>
      <c r="AX190" s="13" t="s">
        <v>77</v>
      </c>
      <c r="AY190" s="265" t="s">
        <v>165</v>
      </c>
    </row>
    <row r="191" s="12" customFormat="1" ht="16.5" customHeight="1">
      <c r="B191" s="247"/>
      <c r="C191" s="248"/>
      <c r="D191" s="248"/>
      <c r="E191" s="249" t="s">
        <v>5</v>
      </c>
      <c r="F191" s="256" t="s">
        <v>230</v>
      </c>
      <c r="G191" s="248"/>
      <c r="H191" s="248"/>
      <c r="I191" s="248"/>
      <c r="J191" s="248"/>
      <c r="K191" s="249" t="s">
        <v>5</v>
      </c>
      <c r="L191" s="248"/>
      <c r="M191" s="248"/>
      <c r="N191" s="248"/>
      <c r="O191" s="248"/>
      <c r="P191" s="248"/>
      <c r="Q191" s="248"/>
      <c r="R191" s="252"/>
      <c r="T191" s="253"/>
      <c r="U191" s="248"/>
      <c r="V191" s="248"/>
      <c r="W191" s="248"/>
      <c r="X191" s="248"/>
      <c r="Y191" s="248"/>
      <c r="Z191" s="248"/>
      <c r="AA191" s="254"/>
      <c r="AT191" s="255" t="s">
        <v>175</v>
      </c>
      <c r="AU191" s="255" t="s">
        <v>86</v>
      </c>
      <c r="AV191" s="12" t="s">
        <v>83</v>
      </c>
      <c r="AW191" s="12" t="s">
        <v>33</v>
      </c>
      <c r="AX191" s="12" t="s">
        <v>77</v>
      </c>
      <c r="AY191" s="255" t="s">
        <v>165</v>
      </c>
    </row>
    <row r="192" s="12" customFormat="1" ht="16.5" customHeight="1">
      <c r="B192" s="247"/>
      <c r="C192" s="248"/>
      <c r="D192" s="248"/>
      <c r="E192" s="249" t="s">
        <v>5</v>
      </c>
      <c r="F192" s="256" t="s">
        <v>231</v>
      </c>
      <c r="G192" s="248"/>
      <c r="H192" s="248"/>
      <c r="I192" s="248"/>
      <c r="J192" s="248"/>
      <c r="K192" s="249" t="s">
        <v>5</v>
      </c>
      <c r="L192" s="248"/>
      <c r="M192" s="248"/>
      <c r="N192" s="248"/>
      <c r="O192" s="248"/>
      <c r="P192" s="248"/>
      <c r="Q192" s="248"/>
      <c r="R192" s="252"/>
      <c r="T192" s="253"/>
      <c r="U192" s="248"/>
      <c r="V192" s="248"/>
      <c r="W192" s="248"/>
      <c r="X192" s="248"/>
      <c r="Y192" s="248"/>
      <c r="Z192" s="248"/>
      <c r="AA192" s="254"/>
      <c r="AT192" s="255" t="s">
        <v>175</v>
      </c>
      <c r="AU192" s="255" t="s">
        <v>86</v>
      </c>
      <c r="AV192" s="12" t="s">
        <v>83</v>
      </c>
      <c r="AW192" s="12" t="s">
        <v>33</v>
      </c>
      <c r="AX192" s="12" t="s">
        <v>77</v>
      </c>
      <c r="AY192" s="255" t="s">
        <v>165</v>
      </c>
    </row>
    <row r="193" s="10" customFormat="1" ht="16.5" customHeight="1">
      <c r="B193" s="227"/>
      <c r="C193" s="228"/>
      <c r="D193" s="228"/>
      <c r="E193" s="229" t="s">
        <v>5</v>
      </c>
      <c r="F193" s="237" t="s">
        <v>232</v>
      </c>
      <c r="G193" s="228"/>
      <c r="H193" s="228"/>
      <c r="I193" s="228"/>
      <c r="J193" s="228"/>
      <c r="K193" s="232">
        <v>18.609999999999999</v>
      </c>
      <c r="L193" s="228"/>
      <c r="M193" s="228"/>
      <c r="N193" s="228"/>
      <c r="O193" s="228"/>
      <c r="P193" s="228"/>
      <c r="Q193" s="228"/>
      <c r="R193" s="233"/>
      <c r="T193" s="234"/>
      <c r="U193" s="228"/>
      <c r="V193" s="228"/>
      <c r="W193" s="228"/>
      <c r="X193" s="228"/>
      <c r="Y193" s="228"/>
      <c r="Z193" s="228"/>
      <c r="AA193" s="235"/>
      <c r="AT193" s="236" t="s">
        <v>175</v>
      </c>
      <c r="AU193" s="236" t="s">
        <v>86</v>
      </c>
      <c r="AV193" s="10" t="s">
        <v>86</v>
      </c>
      <c r="AW193" s="10" t="s">
        <v>33</v>
      </c>
      <c r="AX193" s="10" t="s">
        <v>77</v>
      </c>
      <c r="AY193" s="236" t="s">
        <v>165</v>
      </c>
    </row>
    <row r="194" s="13" customFormat="1" ht="16.5" customHeight="1">
      <c r="B194" s="257"/>
      <c r="C194" s="258"/>
      <c r="D194" s="258"/>
      <c r="E194" s="259" t="s">
        <v>5</v>
      </c>
      <c r="F194" s="260" t="s">
        <v>226</v>
      </c>
      <c r="G194" s="258"/>
      <c r="H194" s="258"/>
      <c r="I194" s="258"/>
      <c r="J194" s="258"/>
      <c r="K194" s="261">
        <v>18.609999999999999</v>
      </c>
      <c r="L194" s="258"/>
      <c r="M194" s="258"/>
      <c r="N194" s="258"/>
      <c r="O194" s="258"/>
      <c r="P194" s="258"/>
      <c r="Q194" s="258"/>
      <c r="R194" s="262"/>
      <c r="T194" s="263"/>
      <c r="U194" s="258"/>
      <c r="V194" s="258"/>
      <c r="W194" s="258"/>
      <c r="X194" s="258"/>
      <c r="Y194" s="258"/>
      <c r="Z194" s="258"/>
      <c r="AA194" s="264"/>
      <c r="AT194" s="265" t="s">
        <v>175</v>
      </c>
      <c r="AU194" s="265" t="s">
        <v>86</v>
      </c>
      <c r="AV194" s="13" t="s">
        <v>89</v>
      </c>
      <c r="AW194" s="13" t="s">
        <v>33</v>
      </c>
      <c r="AX194" s="13" t="s">
        <v>77</v>
      </c>
      <c r="AY194" s="265" t="s">
        <v>165</v>
      </c>
    </row>
    <row r="195" s="12" customFormat="1" ht="16.5" customHeight="1">
      <c r="B195" s="247"/>
      <c r="C195" s="248"/>
      <c r="D195" s="248"/>
      <c r="E195" s="249" t="s">
        <v>5</v>
      </c>
      <c r="F195" s="256" t="s">
        <v>233</v>
      </c>
      <c r="G195" s="248"/>
      <c r="H195" s="248"/>
      <c r="I195" s="248"/>
      <c r="J195" s="248"/>
      <c r="K195" s="249" t="s">
        <v>5</v>
      </c>
      <c r="L195" s="248"/>
      <c r="M195" s="248"/>
      <c r="N195" s="248"/>
      <c r="O195" s="248"/>
      <c r="P195" s="248"/>
      <c r="Q195" s="248"/>
      <c r="R195" s="252"/>
      <c r="T195" s="253"/>
      <c r="U195" s="248"/>
      <c r="V195" s="248"/>
      <c r="W195" s="248"/>
      <c r="X195" s="248"/>
      <c r="Y195" s="248"/>
      <c r="Z195" s="248"/>
      <c r="AA195" s="254"/>
      <c r="AT195" s="255" t="s">
        <v>175</v>
      </c>
      <c r="AU195" s="255" t="s">
        <v>86</v>
      </c>
      <c r="AV195" s="12" t="s">
        <v>83</v>
      </c>
      <c r="AW195" s="12" t="s">
        <v>33</v>
      </c>
      <c r="AX195" s="12" t="s">
        <v>77</v>
      </c>
      <c r="AY195" s="255" t="s">
        <v>165</v>
      </c>
    </row>
    <row r="196" s="12" customFormat="1" ht="16.5" customHeight="1">
      <c r="B196" s="247"/>
      <c r="C196" s="248"/>
      <c r="D196" s="248"/>
      <c r="E196" s="249" t="s">
        <v>5</v>
      </c>
      <c r="F196" s="256" t="s">
        <v>231</v>
      </c>
      <c r="G196" s="248"/>
      <c r="H196" s="248"/>
      <c r="I196" s="248"/>
      <c r="J196" s="248"/>
      <c r="K196" s="249" t="s">
        <v>5</v>
      </c>
      <c r="L196" s="248"/>
      <c r="M196" s="248"/>
      <c r="N196" s="248"/>
      <c r="O196" s="248"/>
      <c r="P196" s="248"/>
      <c r="Q196" s="248"/>
      <c r="R196" s="252"/>
      <c r="T196" s="253"/>
      <c r="U196" s="248"/>
      <c r="V196" s="248"/>
      <c r="W196" s="248"/>
      <c r="X196" s="248"/>
      <c r="Y196" s="248"/>
      <c r="Z196" s="248"/>
      <c r="AA196" s="254"/>
      <c r="AT196" s="255" t="s">
        <v>175</v>
      </c>
      <c r="AU196" s="255" t="s">
        <v>86</v>
      </c>
      <c r="AV196" s="12" t="s">
        <v>83</v>
      </c>
      <c r="AW196" s="12" t="s">
        <v>33</v>
      </c>
      <c r="AX196" s="12" t="s">
        <v>77</v>
      </c>
      <c r="AY196" s="255" t="s">
        <v>165</v>
      </c>
    </row>
    <row r="197" s="10" customFormat="1" ht="16.5" customHeight="1">
      <c r="B197" s="227"/>
      <c r="C197" s="228"/>
      <c r="D197" s="228"/>
      <c r="E197" s="229" t="s">
        <v>5</v>
      </c>
      <c r="F197" s="237" t="s">
        <v>234</v>
      </c>
      <c r="G197" s="228"/>
      <c r="H197" s="228"/>
      <c r="I197" s="228"/>
      <c r="J197" s="228"/>
      <c r="K197" s="232">
        <v>8.8200000000000003</v>
      </c>
      <c r="L197" s="228"/>
      <c r="M197" s="228"/>
      <c r="N197" s="228"/>
      <c r="O197" s="228"/>
      <c r="P197" s="228"/>
      <c r="Q197" s="228"/>
      <c r="R197" s="233"/>
      <c r="T197" s="234"/>
      <c r="U197" s="228"/>
      <c r="V197" s="228"/>
      <c r="W197" s="228"/>
      <c r="X197" s="228"/>
      <c r="Y197" s="228"/>
      <c r="Z197" s="228"/>
      <c r="AA197" s="235"/>
      <c r="AT197" s="236" t="s">
        <v>175</v>
      </c>
      <c r="AU197" s="236" t="s">
        <v>86</v>
      </c>
      <c r="AV197" s="10" t="s">
        <v>86</v>
      </c>
      <c r="AW197" s="10" t="s">
        <v>33</v>
      </c>
      <c r="AX197" s="10" t="s">
        <v>77</v>
      </c>
      <c r="AY197" s="236" t="s">
        <v>165</v>
      </c>
    </row>
    <row r="198" s="10" customFormat="1" ht="16.5" customHeight="1">
      <c r="B198" s="227"/>
      <c r="C198" s="228"/>
      <c r="D198" s="228"/>
      <c r="E198" s="229" t="s">
        <v>5</v>
      </c>
      <c r="F198" s="237" t="s">
        <v>235</v>
      </c>
      <c r="G198" s="228"/>
      <c r="H198" s="228"/>
      <c r="I198" s="228"/>
      <c r="J198" s="228"/>
      <c r="K198" s="232">
        <v>8.0730000000000004</v>
      </c>
      <c r="L198" s="228"/>
      <c r="M198" s="228"/>
      <c r="N198" s="228"/>
      <c r="O198" s="228"/>
      <c r="P198" s="228"/>
      <c r="Q198" s="228"/>
      <c r="R198" s="233"/>
      <c r="T198" s="234"/>
      <c r="U198" s="228"/>
      <c r="V198" s="228"/>
      <c r="W198" s="228"/>
      <c r="X198" s="228"/>
      <c r="Y198" s="228"/>
      <c r="Z198" s="228"/>
      <c r="AA198" s="235"/>
      <c r="AT198" s="236" t="s">
        <v>175</v>
      </c>
      <c r="AU198" s="236" t="s">
        <v>86</v>
      </c>
      <c r="AV198" s="10" t="s">
        <v>86</v>
      </c>
      <c r="AW198" s="10" t="s">
        <v>33</v>
      </c>
      <c r="AX198" s="10" t="s">
        <v>77</v>
      </c>
      <c r="AY198" s="236" t="s">
        <v>165</v>
      </c>
    </row>
    <row r="199" s="13" customFormat="1" ht="16.5" customHeight="1">
      <c r="B199" s="257"/>
      <c r="C199" s="258"/>
      <c r="D199" s="258"/>
      <c r="E199" s="259" t="s">
        <v>5</v>
      </c>
      <c r="F199" s="260" t="s">
        <v>226</v>
      </c>
      <c r="G199" s="258"/>
      <c r="H199" s="258"/>
      <c r="I199" s="258"/>
      <c r="J199" s="258"/>
      <c r="K199" s="261">
        <v>16.893000000000001</v>
      </c>
      <c r="L199" s="258"/>
      <c r="M199" s="258"/>
      <c r="N199" s="258"/>
      <c r="O199" s="258"/>
      <c r="P199" s="258"/>
      <c r="Q199" s="258"/>
      <c r="R199" s="262"/>
      <c r="T199" s="263"/>
      <c r="U199" s="258"/>
      <c r="V199" s="258"/>
      <c r="W199" s="258"/>
      <c r="X199" s="258"/>
      <c r="Y199" s="258"/>
      <c r="Z199" s="258"/>
      <c r="AA199" s="264"/>
      <c r="AT199" s="265" t="s">
        <v>175</v>
      </c>
      <c r="AU199" s="265" t="s">
        <v>86</v>
      </c>
      <c r="AV199" s="13" t="s">
        <v>89</v>
      </c>
      <c r="AW199" s="13" t="s">
        <v>33</v>
      </c>
      <c r="AX199" s="13" t="s">
        <v>77</v>
      </c>
      <c r="AY199" s="265" t="s">
        <v>165</v>
      </c>
    </row>
    <row r="200" s="11" customFormat="1" ht="16.5" customHeight="1">
      <c r="B200" s="238"/>
      <c r="C200" s="239"/>
      <c r="D200" s="239"/>
      <c r="E200" s="240" t="s">
        <v>5</v>
      </c>
      <c r="F200" s="241" t="s">
        <v>183</v>
      </c>
      <c r="G200" s="239"/>
      <c r="H200" s="239"/>
      <c r="I200" s="239"/>
      <c r="J200" s="239"/>
      <c r="K200" s="242">
        <v>84.679000000000002</v>
      </c>
      <c r="L200" s="239"/>
      <c r="M200" s="239"/>
      <c r="N200" s="239"/>
      <c r="O200" s="239"/>
      <c r="P200" s="239"/>
      <c r="Q200" s="239"/>
      <c r="R200" s="243"/>
      <c r="T200" s="244"/>
      <c r="U200" s="239"/>
      <c r="V200" s="239"/>
      <c r="W200" s="239"/>
      <c r="X200" s="239"/>
      <c r="Y200" s="239"/>
      <c r="Z200" s="239"/>
      <c r="AA200" s="245"/>
      <c r="AT200" s="246" t="s">
        <v>175</v>
      </c>
      <c r="AU200" s="246" t="s">
        <v>86</v>
      </c>
      <c r="AV200" s="11" t="s">
        <v>92</v>
      </c>
      <c r="AW200" s="11" t="s">
        <v>33</v>
      </c>
      <c r="AX200" s="11" t="s">
        <v>83</v>
      </c>
      <c r="AY200" s="246" t="s">
        <v>165</v>
      </c>
    </row>
    <row r="201" s="1" customFormat="1" ht="63.75" customHeight="1">
      <c r="B201" s="179"/>
      <c r="C201" s="215" t="s">
        <v>236</v>
      </c>
      <c r="D201" s="215" t="s">
        <v>166</v>
      </c>
      <c r="E201" s="216" t="s">
        <v>237</v>
      </c>
      <c r="F201" s="217" t="s">
        <v>238</v>
      </c>
      <c r="G201" s="217"/>
      <c r="H201" s="217"/>
      <c r="I201" s="217"/>
      <c r="J201" s="218" t="s">
        <v>169</v>
      </c>
      <c r="K201" s="219">
        <v>190.762</v>
      </c>
      <c r="L201" s="220">
        <v>0</v>
      </c>
      <c r="M201" s="220"/>
      <c r="N201" s="219">
        <f>ROUND(L201*K201,3)</f>
        <v>0</v>
      </c>
      <c r="O201" s="219"/>
      <c r="P201" s="219"/>
      <c r="Q201" s="219"/>
      <c r="R201" s="183"/>
      <c r="T201" s="221" t="s">
        <v>5</v>
      </c>
      <c r="U201" s="58" t="s">
        <v>44</v>
      </c>
      <c r="V201" s="49"/>
      <c r="W201" s="222">
        <f>V201*K201</f>
        <v>0</v>
      </c>
      <c r="X201" s="222">
        <v>0.039780000000000003</v>
      </c>
      <c r="Y201" s="222">
        <f>X201*K201</f>
        <v>7.5885123600000002</v>
      </c>
      <c r="Z201" s="222">
        <v>0</v>
      </c>
      <c r="AA201" s="223">
        <f>Z201*K201</f>
        <v>0</v>
      </c>
      <c r="AR201" s="24" t="s">
        <v>92</v>
      </c>
      <c r="AT201" s="24" t="s">
        <v>166</v>
      </c>
      <c r="AU201" s="24" t="s">
        <v>86</v>
      </c>
      <c r="AY201" s="24" t="s">
        <v>165</v>
      </c>
      <c r="BE201" s="138">
        <f>IF(U201="základná",N201,0)</f>
        <v>0</v>
      </c>
      <c r="BF201" s="138">
        <f>IF(U201="znížená",N201,0)</f>
        <v>0</v>
      </c>
      <c r="BG201" s="138">
        <f>IF(U201="zákl. prenesená",N201,0)</f>
        <v>0</v>
      </c>
      <c r="BH201" s="138">
        <f>IF(U201="zníž. prenesená",N201,0)</f>
        <v>0</v>
      </c>
      <c r="BI201" s="138">
        <f>IF(U201="nulová",N201,0)</f>
        <v>0</v>
      </c>
      <c r="BJ201" s="24" t="s">
        <v>86</v>
      </c>
      <c r="BK201" s="224">
        <f>ROUND(L201*K201,3)</f>
        <v>0</v>
      </c>
      <c r="BL201" s="24" t="s">
        <v>92</v>
      </c>
      <c r="BM201" s="24" t="s">
        <v>239</v>
      </c>
    </row>
    <row r="202" s="12" customFormat="1" ht="16.5" customHeight="1">
      <c r="B202" s="247"/>
      <c r="C202" s="248"/>
      <c r="D202" s="248"/>
      <c r="E202" s="249" t="s">
        <v>5</v>
      </c>
      <c r="F202" s="250" t="s">
        <v>240</v>
      </c>
      <c r="G202" s="251"/>
      <c r="H202" s="251"/>
      <c r="I202" s="251"/>
      <c r="J202" s="248"/>
      <c r="K202" s="249" t="s">
        <v>5</v>
      </c>
      <c r="L202" s="248"/>
      <c r="M202" s="248"/>
      <c r="N202" s="248"/>
      <c r="O202" s="248"/>
      <c r="P202" s="248"/>
      <c r="Q202" s="248"/>
      <c r="R202" s="252"/>
      <c r="T202" s="253"/>
      <c r="U202" s="248"/>
      <c r="V202" s="248"/>
      <c r="W202" s="248"/>
      <c r="X202" s="248"/>
      <c r="Y202" s="248"/>
      <c r="Z202" s="248"/>
      <c r="AA202" s="254"/>
      <c r="AT202" s="255" t="s">
        <v>175</v>
      </c>
      <c r="AU202" s="255" t="s">
        <v>86</v>
      </c>
      <c r="AV202" s="12" t="s">
        <v>83</v>
      </c>
      <c r="AW202" s="12" t="s">
        <v>33</v>
      </c>
      <c r="AX202" s="12" t="s">
        <v>77</v>
      </c>
      <c r="AY202" s="255" t="s">
        <v>165</v>
      </c>
    </row>
    <row r="203" s="12" customFormat="1" ht="16.5" customHeight="1">
      <c r="B203" s="247"/>
      <c r="C203" s="248"/>
      <c r="D203" s="248"/>
      <c r="E203" s="249" t="s">
        <v>5</v>
      </c>
      <c r="F203" s="256" t="s">
        <v>241</v>
      </c>
      <c r="G203" s="248"/>
      <c r="H203" s="248"/>
      <c r="I203" s="248"/>
      <c r="J203" s="248"/>
      <c r="K203" s="249" t="s">
        <v>5</v>
      </c>
      <c r="L203" s="248"/>
      <c r="M203" s="248"/>
      <c r="N203" s="248"/>
      <c r="O203" s="248"/>
      <c r="P203" s="248"/>
      <c r="Q203" s="248"/>
      <c r="R203" s="252"/>
      <c r="T203" s="253"/>
      <c r="U203" s="248"/>
      <c r="V203" s="248"/>
      <c r="W203" s="248"/>
      <c r="X203" s="248"/>
      <c r="Y203" s="248"/>
      <c r="Z203" s="248"/>
      <c r="AA203" s="254"/>
      <c r="AT203" s="255" t="s">
        <v>175</v>
      </c>
      <c r="AU203" s="255" t="s">
        <v>86</v>
      </c>
      <c r="AV203" s="12" t="s">
        <v>83</v>
      </c>
      <c r="AW203" s="12" t="s">
        <v>33</v>
      </c>
      <c r="AX203" s="12" t="s">
        <v>77</v>
      </c>
      <c r="AY203" s="255" t="s">
        <v>165</v>
      </c>
    </row>
    <row r="204" s="10" customFormat="1" ht="16.5" customHeight="1">
      <c r="B204" s="227"/>
      <c r="C204" s="228"/>
      <c r="D204" s="228"/>
      <c r="E204" s="229" t="s">
        <v>5</v>
      </c>
      <c r="F204" s="237" t="s">
        <v>242</v>
      </c>
      <c r="G204" s="228"/>
      <c r="H204" s="228"/>
      <c r="I204" s="228"/>
      <c r="J204" s="228"/>
      <c r="K204" s="232">
        <v>43.512</v>
      </c>
      <c r="L204" s="228"/>
      <c r="M204" s="228"/>
      <c r="N204" s="228"/>
      <c r="O204" s="228"/>
      <c r="P204" s="228"/>
      <c r="Q204" s="228"/>
      <c r="R204" s="233"/>
      <c r="T204" s="234"/>
      <c r="U204" s="228"/>
      <c r="V204" s="228"/>
      <c r="W204" s="228"/>
      <c r="X204" s="228"/>
      <c r="Y204" s="228"/>
      <c r="Z204" s="228"/>
      <c r="AA204" s="235"/>
      <c r="AT204" s="236" t="s">
        <v>175</v>
      </c>
      <c r="AU204" s="236" t="s">
        <v>86</v>
      </c>
      <c r="AV204" s="10" t="s">
        <v>86</v>
      </c>
      <c r="AW204" s="10" t="s">
        <v>33</v>
      </c>
      <c r="AX204" s="10" t="s">
        <v>77</v>
      </c>
      <c r="AY204" s="236" t="s">
        <v>165</v>
      </c>
    </row>
    <row r="205" s="12" customFormat="1" ht="16.5" customHeight="1">
      <c r="B205" s="247"/>
      <c r="C205" s="248"/>
      <c r="D205" s="248"/>
      <c r="E205" s="249" t="s">
        <v>5</v>
      </c>
      <c r="F205" s="256" t="s">
        <v>243</v>
      </c>
      <c r="G205" s="248"/>
      <c r="H205" s="248"/>
      <c r="I205" s="248"/>
      <c r="J205" s="248"/>
      <c r="K205" s="249" t="s">
        <v>5</v>
      </c>
      <c r="L205" s="248"/>
      <c r="M205" s="248"/>
      <c r="N205" s="248"/>
      <c r="O205" s="248"/>
      <c r="P205" s="248"/>
      <c r="Q205" s="248"/>
      <c r="R205" s="252"/>
      <c r="T205" s="253"/>
      <c r="U205" s="248"/>
      <c r="V205" s="248"/>
      <c r="W205" s="248"/>
      <c r="X205" s="248"/>
      <c r="Y205" s="248"/>
      <c r="Z205" s="248"/>
      <c r="AA205" s="254"/>
      <c r="AT205" s="255" t="s">
        <v>175</v>
      </c>
      <c r="AU205" s="255" t="s">
        <v>86</v>
      </c>
      <c r="AV205" s="12" t="s">
        <v>83</v>
      </c>
      <c r="AW205" s="12" t="s">
        <v>33</v>
      </c>
      <c r="AX205" s="12" t="s">
        <v>77</v>
      </c>
      <c r="AY205" s="255" t="s">
        <v>165</v>
      </c>
    </row>
    <row r="206" s="10" customFormat="1" ht="16.5" customHeight="1">
      <c r="B206" s="227"/>
      <c r="C206" s="228"/>
      <c r="D206" s="228"/>
      <c r="E206" s="229" t="s">
        <v>5</v>
      </c>
      <c r="F206" s="237" t="s">
        <v>244</v>
      </c>
      <c r="G206" s="228"/>
      <c r="H206" s="228"/>
      <c r="I206" s="228"/>
      <c r="J206" s="228"/>
      <c r="K206" s="232">
        <v>-1.0620000000000001</v>
      </c>
      <c r="L206" s="228"/>
      <c r="M206" s="228"/>
      <c r="N206" s="228"/>
      <c r="O206" s="228"/>
      <c r="P206" s="228"/>
      <c r="Q206" s="228"/>
      <c r="R206" s="233"/>
      <c r="T206" s="234"/>
      <c r="U206" s="228"/>
      <c r="V206" s="228"/>
      <c r="W206" s="228"/>
      <c r="X206" s="228"/>
      <c r="Y206" s="228"/>
      <c r="Z206" s="228"/>
      <c r="AA206" s="235"/>
      <c r="AT206" s="236" t="s">
        <v>175</v>
      </c>
      <c r="AU206" s="236" t="s">
        <v>86</v>
      </c>
      <c r="AV206" s="10" t="s">
        <v>86</v>
      </c>
      <c r="AW206" s="10" t="s">
        <v>33</v>
      </c>
      <c r="AX206" s="10" t="s">
        <v>77</v>
      </c>
      <c r="AY206" s="236" t="s">
        <v>165</v>
      </c>
    </row>
    <row r="207" s="10" customFormat="1" ht="16.5" customHeight="1">
      <c r="B207" s="227"/>
      <c r="C207" s="228"/>
      <c r="D207" s="228"/>
      <c r="E207" s="229" t="s">
        <v>5</v>
      </c>
      <c r="F207" s="237" t="s">
        <v>245</v>
      </c>
      <c r="G207" s="228"/>
      <c r="H207" s="228"/>
      <c r="I207" s="228"/>
      <c r="J207" s="228"/>
      <c r="K207" s="232">
        <v>-4.3200000000000003</v>
      </c>
      <c r="L207" s="228"/>
      <c r="M207" s="228"/>
      <c r="N207" s="228"/>
      <c r="O207" s="228"/>
      <c r="P207" s="228"/>
      <c r="Q207" s="228"/>
      <c r="R207" s="233"/>
      <c r="T207" s="234"/>
      <c r="U207" s="228"/>
      <c r="V207" s="228"/>
      <c r="W207" s="228"/>
      <c r="X207" s="228"/>
      <c r="Y207" s="228"/>
      <c r="Z207" s="228"/>
      <c r="AA207" s="235"/>
      <c r="AT207" s="236" t="s">
        <v>175</v>
      </c>
      <c r="AU207" s="236" t="s">
        <v>86</v>
      </c>
      <c r="AV207" s="10" t="s">
        <v>86</v>
      </c>
      <c r="AW207" s="10" t="s">
        <v>33</v>
      </c>
      <c r="AX207" s="10" t="s">
        <v>77</v>
      </c>
      <c r="AY207" s="236" t="s">
        <v>165</v>
      </c>
    </row>
    <row r="208" s="10" customFormat="1" ht="16.5" customHeight="1">
      <c r="B208" s="227"/>
      <c r="C208" s="228"/>
      <c r="D208" s="228"/>
      <c r="E208" s="229" t="s">
        <v>5</v>
      </c>
      <c r="F208" s="237" t="s">
        <v>246</v>
      </c>
      <c r="G208" s="228"/>
      <c r="H208" s="228"/>
      <c r="I208" s="228"/>
      <c r="J208" s="228"/>
      <c r="K208" s="232">
        <v>-2.8570000000000002</v>
      </c>
      <c r="L208" s="228"/>
      <c r="M208" s="228"/>
      <c r="N208" s="228"/>
      <c r="O208" s="228"/>
      <c r="P208" s="228"/>
      <c r="Q208" s="228"/>
      <c r="R208" s="233"/>
      <c r="T208" s="234"/>
      <c r="U208" s="228"/>
      <c r="V208" s="228"/>
      <c r="W208" s="228"/>
      <c r="X208" s="228"/>
      <c r="Y208" s="228"/>
      <c r="Z208" s="228"/>
      <c r="AA208" s="235"/>
      <c r="AT208" s="236" t="s">
        <v>175</v>
      </c>
      <c r="AU208" s="236" t="s">
        <v>86</v>
      </c>
      <c r="AV208" s="10" t="s">
        <v>86</v>
      </c>
      <c r="AW208" s="10" t="s">
        <v>33</v>
      </c>
      <c r="AX208" s="10" t="s">
        <v>77</v>
      </c>
      <c r="AY208" s="236" t="s">
        <v>165</v>
      </c>
    </row>
    <row r="209" s="13" customFormat="1" ht="16.5" customHeight="1">
      <c r="B209" s="257"/>
      <c r="C209" s="258"/>
      <c r="D209" s="258"/>
      <c r="E209" s="259" t="s">
        <v>5</v>
      </c>
      <c r="F209" s="260" t="s">
        <v>226</v>
      </c>
      <c r="G209" s="258"/>
      <c r="H209" s="258"/>
      <c r="I209" s="258"/>
      <c r="J209" s="258"/>
      <c r="K209" s="261">
        <v>35.273000000000003</v>
      </c>
      <c r="L209" s="258"/>
      <c r="M209" s="258"/>
      <c r="N209" s="258"/>
      <c r="O209" s="258"/>
      <c r="P209" s="258"/>
      <c r="Q209" s="258"/>
      <c r="R209" s="262"/>
      <c r="T209" s="263"/>
      <c r="U209" s="258"/>
      <c r="V209" s="258"/>
      <c r="W209" s="258"/>
      <c r="X209" s="258"/>
      <c r="Y209" s="258"/>
      <c r="Z209" s="258"/>
      <c r="AA209" s="264"/>
      <c r="AT209" s="265" t="s">
        <v>175</v>
      </c>
      <c r="AU209" s="265" t="s">
        <v>86</v>
      </c>
      <c r="AV209" s="13" t="s">
        <v>89</v>
      </c>
      <c r="AW209" s="13" t="s">
        <v>33</v>
      </c>
      <c r="AX209" s="13" t="s">
        <v>77</v>
      </c>
      <c r="AY209" s="265" t="s">
        <v>165</v>
      </c>
    </row>
    <row r="210" s="12" customFormat="1" ht="16.5" customHeight="1">
      <c r="B210" s="247"/>
      <c r="C210" s="248"/>
      <c r="D210" s="248"/>
      <c r="E210" s="249" t="s">
        <v>5</v>
      </c>
      <c r="F210" s="256" t="s">
        <v>247</v>
      </c>
      <c r="G210" s="248"/>
      <c r="H210" s="248"/>
      <c r="I210" s="248"/>
      <c r="J210" s="248"/>
      <c r="K210" s="249" t="s">
        <v>5</v>
      </c>
      <c r="L210" s="248"/>
      <c r="M210" s="248"/>
      <c r="N210" s="248"/>
      <c r="O210" s="248"/>
      <c r="P210" s="248"/>
      <c r="Q210" s="248"/>
      <c r="R210" s="252"/>
      <c r="T210" s="253"/>
      <c r="U210" s="248"/>
      <c r="V210" s="248"/>
      <c r="W210" s="248"/>
      <c r="X210" s="248"/>
      <c r="Y210" s="248"/>
      <c r="Z210" s="248"/>
      <c r="AA210" s="254"/>
      <c r="AT210" s="255" t="s">
        <v>175</v>
      </c>
      <c r="AU210" s="255" t="s">
        <v>86</v>
      </c>
      <c r="AV210" s="12" t="s">
        <v>83</v>
      </c>
      <c r="AW210" s="12" t="s">
        <v>33</v>
      </c>
      <c r="AX210" s="12" t="s">
        <v>77</v>
      </c>
      <c r="AY210" s="255" t="s">
        <v>165</v>
      </c>
    </row>
    <row r="211" s="12" customFormat="1" ht="25.5" customHeight="1">
      <c r="B211" s="247"/>
      <c r="C211" s="248"/>
      <c r="D211" s="248"/>
      <c r="E211" s="249" t="s">
        <v>5</v>
      </c>
      <c r="F211" s="256" t="s">
        <v>248</v>
      </c>
      <c r="G211" s="248"/>
      <c r="H211" s="248"/>
      <c r="I211" s="248"/>
      <c r="J211" s="248"/>
      <c r="K211" s="249" t="s">
        <v>5</v>
      </c>
      <c r="L211" s="248"/>
      <c r="M211" s="248"/>
      <c r="N211" s="248"/>
      <c r="O211" s="248"/>
      <c r="P211" s="248"/>
      <c r="Q211" s="248"/>
      <c r="R211" s="252"/>
      <c r="T211" s="253"/>
      <c r="U211" s="248"/>
      <c r="V211" s="248"/>
      <c r="W211" s="248"/>
      <c r="X211" s="248"/>
      <c r="Y211" s="248"/>
      <c r="Z211" s="248"/>
      <c r="AA211" s="254"/>
      <c r="AT211" s="255" t="s">
        <v>175</v>
      </c>
      <c r="AU211" s="255" t="s">
        <v>86</v>
      </c>
      <c r="AV211" s="12" t="s">
        <v>83</v>
      </c>
      <c r="AW211" s="12" t="s">
        <v>33</v>
      </c>
      <c r="AX211" s="12" t="s">
        <v>77</v>
      </c>
      <c r="AY211" s="255" t="s">
        <v>165</v>
      </c>
    </row>
    <row r="212" s="10" customFormat="1" ht="16.5" customHeight="1">
      <c r="B212" s="227"/>
      <c r="C212" s="228"/>
      <c r="D212" s="228"/>
      <c r="E212" s="229" t="s">
        <v>5</v>
      </c>
      <c r="F212" s="237" t="s">
        <v>249</v>
      </c>
      <c r="G212" s="228"/>
      <c r="H212" s="228"/>
      <c r="I212" s="228"/>
      <c r="J212" s="228"/>
      <c r="K212" s="232">
        <v>29.914000000000001</v>
      </c>
      <c r="L212" s="228"/>
      <c r="M212" s="228"/>
      <c r="N212" s="228"/>
      <c r="O212" s="228"/>
      <c r="P212" s="228"/>
      <c r="Q212" s="228"/>
      <c r="R212" s="233"/>
      <c r="T212" s="234"/>
      <c r="U212" s="228"/>
      <c r="V212" s="228"/>
      <c r="W212" s="228"/>
      <c r="X212" s="228"/>
      <c r="Y212" s="228"/>
      <c r="Z212" s="228"/>
      <c r="AA212" s="235"/>
      <c r="AT212" s="236" t="s">
        <v>175</v>
      </c>
      <c r="AU212" s="236" t="s">
        <v>86</v>
      </c>
      <c r="AV212" s="10" t="s">
        <v>86</v>
      </c>
      <c r="AW212" s="10" t="s">
        <v>33</v>
      </c>
      <c r="AX212" s="10" t="s">
        <v>77</v>
      </c>
      <c r="AY212" s="236" t="s">
        <v>165</v>
      </c>
    </row>
    <row r="213" s="12" customFormat="1" ht="16.5" customHeight="1">
      <c r="B213" s="247"/>
      <c r="C213" s="248"/>
      <c r="D213" s="248"/>
      <c r="E213" s="249" t="s">
        <v>5</v>
      </c>
      <c r="F213" s="256" t="s">
        <v>250</v>
      </c>
      <c r="G213" s="248"/>
      <c r="H213" s="248"/>
      <c r="I213" s="248"/>
      <c r="J213" s="248"/>
      <c r="K213" s="249" t="s">
        <v>5</v>
      </c>
      <c r="L213" s="248"/>
      <c r="M213" s="248"/>
      <c r="N213" s="248"/>
      <c r="O213" s="248"/>
      <c r="P213" s="248"/>
      <c r="Q213" s="248"/>
      <c r="R213" s="252"/>
      <c r="T213" s="253"/>
      <c r="U213" s="248"/>
      <c r="V213" s="248"/>
      <c r="W213" s="248"/>
      <c r="X213" s="248"/>
      <c r="Y213" s="248"/>
      <c r="Z213" s="248"/>
      <c r="AA213" s="254"/>
      <c r="AT213" s="255" t="s">
        <v>175</v>
      </c>
      <c r="AU213" s="255" t="s">
        <v>86</v>
      </c>
      <c r="AV213" s="12" t="s">
        <v>83</v>
      </c>
      <c r="AW213" s="12" t="s">
        <v>33</v>
      </c>
      <c r="AX213" s="12" t="s">
        <v>77</v>
      </c>
      <c r="AY213" s="255" t="s">
        <v>165</v>
      </c>
    </row>
    <row r="214" s="10" customFormat="1" ht="16.5" customHeight="1">
      <c r="B214" s="227"/>
      <c r="C214" s="228"/>
      <c r="D214" s="228"/>
      <c r="E214" s="229" t="s">
        <v>5</v>
      </c>
      <c r="F214" s="237" t="s">
        <v>251</v>
      </c>
      <c r="G214" s="228"/>
      <c r="H214" s="228"/>
      <c r="I214" s="228"/>
      <c r="J214" s="228"/>
      <c r="K214" s="232">
        <v>25.710000000000001</v>
      </c>
      <c r="L214" s="228"/>
      <c r="M214" s="228"/>
      <c r="N214" s="228"/>
      <c r="O214" s="228"/>
      <c r="P214" s="228"/>
      <c r="Q214" s="228"/>
      <c r="R214" s="233"/>
      <c r="T214" s="234"/>
      <c r="U214" s="228"/>
      <c r="V214" s="228"/>
      <c r="W214" s="228"/>
      <c r="X214" s="228"/>
      <c r="Y214" s="228"/>
      <c r="Z214" s="228"/>
      <c r="AA214" s="235"/>
      <c r="AT214" s="236" t="s">
        <v>175</v>
      </c>
      <c r="AU214" s="236" t="s">
        <v>86</v>
      </c>
      <c r="AV214" s="10" t="s">
        <v>86</v>
      </c>
      <c r="AW214" s="10" t="s">
        <v>33</v>
      </c>
      <c r="AX214" s="10" t="s">
        <v>77</v>
      </c>
      <c r="AY214" s="236" t="s">
        <v>165</v>
      </c>
    </row>
    <row r="215" s="12" customFormat="1" ht="16.5" customHeight="1">
      <c r="B215" s="247"/>
      <c r="C215" s="248"/>
      <c r="D215" s="248"/>
      <c r="E215" s="249" t="s">
        <v>5</v>
      </c>
      <c r="F215" s="256" t="s">
        <v>243</v>
      </c>
      <c r="G215" s="248"/>
      <c r="H215" s="248"/>
      <c r="I215" s="248"/>
      <c r="J215" s="248"/>
      <c r="K215" s="249" t="s">
        <v>5</v>
      </c>
      <c r="L215" s="248"/>
      <c r="M215" s="248"/>
      <c r="N215" s="248"/>
      <c r="O215" s="248"/>
      <c r="P215" s="248"/>
      <c r="Q215" s="248"/>
      <c r="R215" s="252"/>
      <c r="T215" s="253"/>
      <c r="U215" s="248"/>
      <c r="V215" s="248"/>
      <c r="W215" s="248"/>
      <c r="X215" s="248"/>
      <c r="Y215" s="248"/>
      <c r="Z215" s="248"/>
      <c r="AA215" s="254"/>
      <c r="AT215" s="255" t="s">
        <v>175</v>
      </c>
      <c r="AU215" s="255" t="s">
        <v>86</v>
      </c>
      <c r="AV215" s="12" t="s">
        <v>83</v>
      </c>
      <c r="AW215" s="12" t="s">
        <v>33</v>
      </c>
      <c r="AX215" s="12" t="s">
        <v>77</v>
      </c>
      <c r="AY215" s="255" t="s">
        <v>165</v>
      </c>
    </row>
    <row r="216" s="10" customFormat="1" ht="16.5" customHeight="1">
      <c r="B216" s="227"/>
      <c r="C216" s="228"/>
      <c r="D216" s="228"/>
      <c r="E216" s="229" t="s">
        <v>5</v>
      </c>
      <c r="F216" s="237" t="s">
        <v>252</v>
      </c>
      <c r="G216" s="228"/>
      <c r="H216" s="228"/>
      <c r="I216" s="228"/>
      <c r="J216" s="228"/>
      <c r="K216" s="232">
        <v>-5.2199999999999998</v>
      </c>
      <c r="L216" s="228"/>
      <c r="M216" s="228"/>
      <c r="N216" s="228"/>
      <c r="O216" s="228"/>
      <c r="P216" s="228"/>
      <c r="Q216" s="228"/>
      <c r="R216" s="233"/>
      <c r="T216" s="234"/>
      <c r="U216" s="228"/>
      <c r="V216" s="228"/>
      <c r="W216" s="228"/>
      <c r="X216" s="228"/>
      <c r="Y216" s="228"/>
      <c r="Z216" s="228"/>
      <c r="AA216" s="235"/>
      <c r="AT216" s="236" t="s">
        <v>175</v>
      </c>
      <c r="AU216" s="236" t="s">
        <v>86</v>
      </c>
      <c r="AV216" s="10" t="s">
        <v>86</v>
      </c>
      <c r="AW216" s="10" t="s">
        <v>33</v>
      </c>
      <c r="AX216" s="10" t="s">
        <v>77</v>
      </c>
      <c r="AY216" s="236" t="s">
        <v>165</v>
      </c>
    </row>
    <row r="217" s="10" customFormat="1" ht="16.5" customHeight="1">
      <c r="B217" s="227"/>
      <c r="C217" s="228"/>
      <c r="D217" s="228"/>
      <c r="E217" s="229" t="s">
        <v>5</v>
      </c>
      <c r="F217" s="237" t="s">
        <v>253</v>
      </c>
      <c r="G217" s="228"/>
      <c r="H217" s="228"/>
      <c r="I217" s="228"/>
      <c r="J217" s="228"/>
      <c r="K217" s="232">
        <v>-2.1240000000000001</v>
      </c>
      <c r="L217" s="228"/>
      <c r="M217" s="228"/>
      <c r="N217" s="228"/>
      <c r="O217" s="228"/>
      <c r="P217" s="228"/>
      <c r="Q217" s="228"/>
      <c r="R217" s="233"/>
      <c r="T217" s="234"/>
      <c r="U217" s="228"/>
      <c r="V217" s="228"/>
      <c r="W217" s="228"/>
      <c r="X217" s="228"/>
      <c r="Y217" s="228"/>
      <c r="Z217" s="228"/>
      <c r="AA217" s="235"/>
      <c r="AT217" s="236" t="s">
        <v>175</v>
      </c>
      <c r="AU217" s="236" t="s">
        <v>86</v>
      </c>
      <c r="AV217" s="10" t="s">
        <v>86</v>
      </c>
      <c r="AW217" s="10" t="s">
        <v>33</v>
      </c>
      <c r="AX217" s="10" t="s">
        <v>77</v>
      </c>
      <c r="AY217" s="236" t="s">
        <v>165</v>
      </c>
    </row>
    <row r="218" s="10" customFormat="1" ht="16.5" customHeight="1">
      <c r="B218" s="227"/>
      <c r="C218" s="228"/>
      <c r="D218" s="228"/>
      <c r="E218" s="229" t="s">
        <v>5</v>
      </c>
      <c r="F218" s="237" t="s">
        <v>244</v>
      </c>
      <c r="G218" s="228"/>
      <c r="H218" s="228"/>
      <c r="I218" s="228"/>
      <c r="J218" s="228"/>
      <c r="K218" s="232">
        <v>-1.0620000000000001</v>
      </c>
      <c r="L218" s="228"/>
      <c r="M218" s="228"/>
      <c r="N218" s="228"/>
      <c r="O218" s="228"/>
      <c r="P218" s="228"/>
      <c r="Q218" s="228"/>
      <c r="R218" s="233"/>
      <c r="T218" s="234"/>
      <c r="U218" s="228"/>
      <c r="V218" s="228"/>
      <c r="W218" s="228"/>
      <c r="X218" s="228"/>
      <c r="Y218" s="228"/>
      <c r="Z218" s="228"/>
      <c r="AA218" s="235"/>
      <c r="AT218" s="236" t="s">
        <v>175</v>
      </c>
      <c r="AU218" s="236" t="s">
        <v>86</v>
      </c>
      <c r="AV218" s="10" t="s">
        <v>86</v>
      </c>
      <c r="AW218" s="10" t="s">
        <v>33</v>
      </c>
      <c r="AX218" s="10" t="s">
        <v>77</v>
      </c>
      <c r="AY218" s="236" t="s">
        <v>165</v>
      </c>
    </row>
    <row r="219" s="10" customFormat="1" ht="16.5" customHeight="1">
      <c r="B219" s="227"/>
      <c r="C219" s="228"/>
      <c r="D219" s="228"/>
      <c r="E219" s="229" t="s">
        <v>5</v>
      </c>
      <c r="F219" s="237" t="s">
        <v>254</v>
      </c>
      <c r="G219" s="228"/>
      <c r="H219" s="228"/>
      <c r="I219" s="228"/>
      <c r="J219" s="228"/>
      <c r="K219" s="232">
        <v>-1.944</v>
      </c>
      <c r="L219" s="228"/>
      <c r="M219" s="228"/>
      <c r="N219" s="228"/>
      <c r="O219" s="228"/>
      <c r="P219" s="228"/>
      <c r="Q219" s="228"/>
      <c r="R219" s="233"/>
      <c r="T219" s="234"/>
      <c r="U219" s="228"/>
      <c r="V219" s="228"/>
      <c r="W219" s="228"/>
      <c r="X219" s="228"/>
      <c r="Y219" s="228"/>
      <c r="Z219" s="228"/>
      <c r="AA219" s="235"/>
      <c r="AT219" s="236" t="s">
        <v>175</v>
      </c>
      <c r="AU219" s="236" t="s">
        <v>86</v>
      </c>
      <c r="AV219" s="10" t="s">
        <v>86</v>
      </c>
      <c r="AW219" s="10" t="s">
        <v>33</v>
      </c>
      <c r="AX219" s="10" t="s">
        <v>77</v>
      </c>
      <c r="AY219" s="236" t="s">
        <v>165</v>
      </c>
    </row>
    <row r="220" s="13" customFormat="1" ht="16.5" customHeight="1">
      <c r="B220" s="257"/>
      <c r="C220" s="258"/>
      <c r="D220" s="258"/>
      <c r="E220" s="259" t="s">
        <v>5</v>
      </c>
      <c r="F220" s="260" t="s">
        <v>226</v>
      </c>
      <c r="G220" s="258"/>
      <c r="H220" s="258"/>
      <c r="I220" s="258"/>
      <c r="J220" s="258"/>
      <c r="K220" s="261">
        <v>45.274000000000001</v>
      </c>
      <c r="L220" s="258"/>
      <c r="M220" s="258"/>
      <c r="N220" s="258"/>
      <c r="O220" s="258"/>
      <c r="P220" s="258"/>
      <c r="Q220" s="258"/>
      <c r="R220" s="262"/>
      <c r="T220" s="263"/>
      <c r="U220" s="258"/>
      <c r="V220" s="258"/>
      <c r="W220" s="258"/>
      <c r="X220" s="258"/>
      <c r="Y220" s="258"/>
      <c r="Z220" s="258"/>
      <c r="AA220" s="264"/>
      <c r="AT220" s="265" t="s">
        <v>175</v>
      </c>
      <c r="AU220" s="265" t="s">
        <v>86</v>
      </c>
      <c r="AV220" s="13" t="s">
        <v>89</v>
      </c>
      <c r="AW220" s="13" t="s">
        <v>33</v>
      </c>
      <c r="AX220" s="13" t="s">
        <v>77</v>
      </c>
      <c r="AY220" s="265" t="s">
        <v>165</v>
      </c>
    </row>
    <row r="221" s="12" customFormat="1" ht="16.5" customHeight="1">
      <c r="B221" s="247"/>
      <c r="C221" s="248"/>
      <c r="D221" s="248"/>
      <c r="E221" s="249" t="s">
        <v>5</v>
      </c>
      <c r="F221" s="256" t="s">
        <v>255</v>
      </c>
      <c r="G221" s="248"/>
      <c r="H221" s="248"/>
      <c r="I221" s="248"/>
      <c r="J221" s="248"/>
      <c r="K221" s="249" t="s">
        <v>5</v>
      </c>
      <c r="L221" s="248"/>
      <c r="M221" s="248"/>
      <c r="N221" s="248"/>
      <c r="O221" s="248"/>
      <c r="P221" s="248"/>
      <c r="Q221" s="248"/>
      <c r="R221" s="252"/>
      <c r="T221" s="253"/>
      <c r="U221" s="248"/>
      <c r="V221" s="248"/>
      <c r="W221" s="248"/>
      <c r="X221" s="248"/>
      <c r="Y221" s="248"/>
      <c r="Z221" s="248"/>
      <c r="AA221" s="254"/>
      <c r="AT221" s="255" t="s">
        <v>175</v>
      </c>
      <c r="AU221" s="255" t="s">
        <v>86</v>
      </c>
      <c r="AV221" s="12" t="s">
        <v>83</v>
      </c>
      <c r="AW221" s="12" t="s">
        <v>33</v>
      </c>
      <c r="AX221" s="12" t="s">
        <v>77</v>
      </c>
      <c r="AY221" s="255" t="s">
        <v>165</v>
      </c>
    </row>
    <row r="222" s="12" customFormat="1" ht="16.5" customHeight="1">
      <c r="B222" s="247"/>
      <c r="C222" s="248"/>
      <c r="D222" s="248"/>
      <c r="E222" s="249" t="s">
        <v>5</v>
      </c>
      <c r="F222" s="256" t="s">
        <v>250</v>
      </c>
      <c r="G222" s="248"/>
      <c r="H222" s="248"/>
      <c r="I222" s="248"/>
      <c r="J222" s="248"/>
      <c r="K222" s="249" t="s">
        <v>5</v>
      </c>
      <c r="L222" s="248"/>
      <c r="M222" s="248"/>
      <c r="N222" s="248"/>
      <c r="O222" s="248"/>
      <c r="P222" s="248"/>
      <c r="Q222" s="248"/>
      <c r="R222" s="252"/>
      <c r="T222" s="253"/>
      <c r="U222" s="248"/>
      <c r="V222" s="248"/>
      <c r="W222" s="248"/>
      <c r="X222" s="248"/>
      <c r="Y222" s="248"/>
      <c r="Z222" s="248"/>
      <c r="AA222" s="254"/>
      <c r="AT222" s="255" t="s">
        <v>175</v>
      </c>
      <c r="AU222" s="255" t="s">
        <v>86</v>
      </c>
      <c r="AV222" s="12" t="s">
        <v>83</v>
      </c>
      <c r="AW222" s="12" t="s">
        <v>33</v>
      </c>
      <c r="AX222" s="12" t="s">
        <v>77</v>
      </c>
      <c r="AY222" s="255" t="s">
        <v>165</v>
      </c>
    </row>
    <row r="223" s="10" customFormat="1" ht="16.5" customHeight="1">
      <c r="B223" s="227"/>
      <c r="C223" s="228"/>
      <c r="D223" s="228"/>
      <c r="E223" s="229" t="s">
        <v>5</v>
      </c>
      <c r="F223" s="237" t="s">
        <v>256</v>
      </c>
      <c r="G223" s="228"/>
      <c r="H223" s="228"/>
      <c r="I223" s="228"/>
      <c r="J223" s="228"/>
      <c r="K223" s="232">
        <v>60.399000000000001</v>
      </c>
      <c r="L223" s="228"/>
      <c r="M223" s="228"/>
      <c r="N223" s="228"/>
      <c r="O223" s="228"/>
      <c r="P223" s="228"/>
      <c r="Q223" s="228"/>
      <c r="R223" s="233"/>
      <c r="T223" s="234"/>
      <c r="U223" s="228"/>
      <c r="V223" s="228"/>
      <c r="W223" s="228"/>
      <c r="X223" s="228"/>
      <c r="Y223" s="228"/>
      <c r="Z223" s="228"/>
      <c r="AA223" s="235"/>
      <c r="AT223" s="236" t="s">
        <v>175</v>
      </c>
      <c r="AU223" s="236" t="s">
        <v>86</v>
      </c>
      <c r="AV223" s="10" t="s">
        <v>86</v>
      </c>
      <c r="AW223" s="10" t="s">
        <v>33</v>
      </c>
      <c r="AX223" s="10" t="s">
        <v>77</v>
      </c>
      <c r="AY223" s="236" t="s">
        <v>165</v>
      </c>
    </row>
    <row r="224" s="12" customFormat="1" ht="16.5" customHeight="1">
      <c r="B224" s="247"/>
      <c r="C224" s="248"/>
      <c r="D224" s="248"/>
      <c r="E224" s="249" t="s">
        <v>5</v>
      </c>
      <c r="F224" s="256" t="s">
        <v>243</v>
      </c>
      <c r="G224" s="248"/>
      <c r="H224" s="248"/>
      <c r="I224" s="248"/>
      <c r="J224" s="248"/>
      <c r="K224" s="249" t="s">
        <v>5</v>
      </c>
      <c r="L224" s="248"/>
      <c r="M224" s="248"/>
      <c r="N224" s="248"/>
      <c r="O224" s="248"/>
      <c r="P224" s="248"/>
      <c r="Q224" s="248"/>
      <c r="R224" s="252"/>
      <c r="T224" s="253"/>
      <c r="U224" s="248"/>
      <c r="V224" s="248"/>
      <c r="W224" s="248"/>
      <c r="X224" s="248"/>
      <c r="Y224" s="248"/>
      <c r="Z224" s="248"/>
      <c r="AA224" s="254"/>
      <c r="AT224" s="255" t="s">
        <v>175</v>
      </c>
      <c r="AU224" s="255" t="s">
        <v>86</v>
      </c>
      <c r="AV224" s="12" t="s">
        <v>83</v>
      </c>
      <c r="AW224" s="12" t="s">
        <v>33</v>
      </c>
      <c r="AX224" s="12" t="s">
        <v>77</v>
      </c>
      <c r="AY224" s="255" t="s">
        <v>165</v>
      </c>
    </row>
    <row r="225" s="10" customFormat="1" ht="16.5" customHeight="1">
      <c r="B225" s="227"/>
      <c r="C225" s="228"/>
      <c r="D225" s="228"/>
      <c r="E225" s="229" t="s">
        <v>5</v>
      </c>
      <c r="F225" s="237" t="s">
        <v>244</v>
      </c>
      <c r="G225" s="228"/>
      <c r="H225" s="228"/>
      <c r="I225" s="228"/>
      <c r="J225" s="228"/>
      <c r="K225" s="232">
        <v>-1.0620000000000001</v>
      </c>
      <c r="L225" s="228"/>
      <c r="M225" s="228"/>
      <c r="N225" s="228"/>
      <c r="O225" s="228"/>
      <c r="P225" s="228"/>
      <c r="Q225" s="228"/>
      <c r="R225" s="233"/>
      <c r="T225" s="234"/>
      <c r="U225" s="228"/>
      <c r="V225" s="228"/>
      <c r="W225" s="228"/>
      <c r="X225" s="228"/>
      <c r="Y225" s="228"/>
      <c r="Z225" s="228"/>
      <c r="AA225" s="235"/>
      <c r="AT225" s="236" t="s">
        <v>175</v>
      </c>
      <c r="AU225" s="236" t="s">
        <v>86</v>
      </c>
      <c r="AV225" s="10" t="s">
        <v>86</v>
      </c>
      <c r="AW225" s="10" t="s">
        <v>33</v>
      </c>
      <c r="AX225" s="10" t="s">
        <v>77</v>
      </c>
      <c r="AY225" s="236" t="s">
        <v>165</v>
      </c>
    </row>
    <row r="226" s="10" customFormat="1" ht="16.5" customHeight="1">
      <c r="B226" s="227"/>
      <c r="C226" s="228"/>
      <c r="D226" s="228"/>
      <c r="E226" s="229" t="s">
        <v>5</v>
      </c>
      <c r="F226" s="237" t="s">
        <v>257</v>
      </c>
      <c r="G226" s="228"/>
      <c r="H226" s="228"/>
      <c r="I226" s="228"/>
      <c r="J226" s="228"/>
      <c r="K226" s="232">
        <v>-2.1240000000000001</v>
      </c>
      <c r="L226" s="228"/>
      <c r="M226" s="228"/>
      <c r="N226" s="228"/>
      <c r="O226" s="228"/>
      <c r="P226" s="228"/>
      <c r="Q226" s="228"/>
      <c r="R226" s="233"/>
      <c r="T226" s="234"/>
      <c r="U226" s="228"/>
      <c r="V226" s="228"/>
      <c r="W226" s="228"/>
      <c r="X226" s="228"/>
      <c r="Y226" s="228"/>
      <c r="Z226" s="228"/>
      <c r="AA226" s="235"/>
      <c r="AT226" s="236" t="s">
        <v>175</v>
      </c>
      <c r="AU226" s="236" t="s">
        <v>86</v>
      </c>
      <c r="AV226" s="10" t="s">
        <v>86</v>
      </c>
      <c r="AW226" s="10" t="s">
        <v>33</v>
      </c>
      <c r="AX226" s="10" t="s">
        <v>77</v>
      </c>
      <c r="AY226" s="236" t="s">
        <v>165</v>
      </c>
    </row>
    <row r="227" s="10" customFormat="1" ht="16.5" customHeight="1">
      <c r="B227" s="227"/>
      <c r="C227" s="228"/>
      <c r="D227" s="228"/>
      <c r="E227" s="229" t="s">
        <v>5</v>
      </c>
      <c r="F227" s="237" t="s">
        <v>258</v>
      </c>
      <c r="G227" s="228"/>
      <c r="H227" s="228"/>
      <c r="I227" s="228"/>
      <c r="J227" s="228"/>
      <c r="K227" s="232">
        <v>-4.3200000000000003</v>
      </c>
      <c r="L227" s="228"/>
      <c r="M227" s="228"/>
      <c r="N227" s="228"/>
      <c r="O227" s="228"/>
      <c r="P227" s="228"/>
      <c r="Q227" s="228"/>
      <c r="R227" s="233"/>
      <c r="T227" s="234"/>
      <c r="U227" s="228"/>
      <c r="V227" s="228"/>
      <c r="W227" s="228"/>
      <c r="X227" s="228"/>
      <c r="Y227" s="228"/>
      <c r="Z227" s="228"/>
      <c r="AA227" s="235"/>
      <c r="AT227" s="236" t="s">
        <v>175</v>
      </c>
      <c r="AU227" s="236" t="s">
        <v>86</v>
      </c>
      <c r="AV227" s="10" t="s">
        <v>86</v>
      </c>
      <c r="AW227" s="10" t="s">
        <v>33</v>
      </c>
      <c r="AX227" s="10" t="s">
        <v>77</v>
      </c>
      <c r="AY227" s="236" t="s">
        <v>165</v>
      </c>
    </row>
    <row r="228" s="10" customFormat="1" ht="16.5" customHeight="1">
      <c r="B228" s="227"/>
      <c r="C228" s="228"/>
      <c r="D228" s="228"/>
      <c r="E228" s="229" t="s">
        <v>5</v>
      </c>
      <c r="F228" s="237" t="s">
        <v>259</v>
      </c>
      <c r="G228" s="228"/>
      <c r="H228" s="228"/>
      <c r="I228" s="228"/>
      <c r="J228" s="228"/>
      <c r="K228" s="232">
        <v>-1.3500000000000001</v>
      </c>
      <c r="L228" s="228"/>
      <c r="M228" s="228"/>
      <c r="N228" s="228"/>
      <c r="O228" s="228"/>
      <c r="P228" s="228"/>
      <c r="Q228" s="228"/>
      <c r="R228" s="233"/>
      <c r="T228" s="234"/>
      <c r="U228" s="228"/>
      <c r="V228" s="228"/>
      <c r="W228" s="228"/>
      <c r="X228" s="228"/>
      <c r="Y228" s="228"/>
      <c r="Z228" s="228"/>
      <c r="AA228" s="235"/>
      <c r="AT228" s="236" t="s">
        <v>175</v>
      </c>
      <c r="AU228" s="236" t="s">
        <v>86</v>
      </c>
      <c r="AV228" s="10" t="s">
        <v>86</v>
      </c>
      <c r="AW228" s="10" t="s">
        <v>33</v>
      </c>
      <c r="AX228" s="10" t="s">
        <v>77</v>
      </c>
      <c r="AY228" s="236" t="s">
        <v>165</v>
      </c>
    </row>
    <row r="229" s="10" customFormat="1" ht="16.5" customHeight="1">
      <c r="B229" s="227"/>
      <c r="C229" s="228"/>
      <c r="D229" s="228"/>
      <c r="E229" s="229" t="s">
        <v>5</v>
      </c>
      <c r="F229" s="237" t="s">
        <v>260</v>
      </c>
      <c r="G229" s="228"/>
      <c r="H229" s="228"/>
      <c r="I229" s="228"/>
      <c r="J229" s="228"/>
      <c r="K229" s="232">
        <v>-1.575</v>
      </c>
      <c r="L229" s="228"/>
      <c r="M229" s="228"/>
      <c r="N229" s="228"/>
      <c r="O229" s="228"/>
      <c r="P229" s="228"/>
      <c r="Q229" s="228"/>
      <c r="R229" s="233"/>
      <c r="T229" s="234"/>
      <c r="U229" s="228"/>
      <c r="V229" s="228"/>
      <c r="W229" s="228"/>
      <c r="X229" s="228"/>
      <c r="Y229" s="228"/>
      <c r="Z229" s="228"/>
      <c r="AA229" s="235"/>
      <c r="AT229" s="236" t="s">
        <v>175</v>
      </c>
      <c r="AU229" s="236" t="s">
        <v>86</v>
      </c>
      <c r="AV229" s="10" t="s">
        <v>86</v>
      </c>
      <c r="AW229" s="10" t="s">
        <v>33</v>
      </c>
      <c r="AX229" s="10" t="s">
        <v>77</v>
      </c>
      <c r="AY229" s="236" t="s">
        <v>165</v>
      </c>
    </row>
    <row r="230" s="13" customFormat="1" ht="16.5" customHeight="1">
      <c r="B230" s="257"/>
      <c r="C230" s="258"/>
      <c r="D230" s="258"/>
      <c r="E230" s="259" t="s">
        <v>5</v>
      </c>
      <c r="F230" s="260" t="s">
        <v>226</v>
      </c>
      <c r="G230" s="258"/>
      <c r="H230" s="258"/>
      <c r="I230" s="258"/>
      <c r="J230" s="258"/>
      <c r="K230" s="261">
        <v>49.968000000000004</v>
      </c>
      <c r="L230" s="258"/>
      <c r="M230" s="258"/>
      <c r="N230" s="258"/>
      <c r="O230" s="258"/>
      <c r="P230" s="258"/>
      <c r="Q230" s="258"/>
      <c r="R230" s="262"/>
      <c r="T230" s="263"/>
      <c r="U230" s="258"/>
      <c r="V230" s="258"/>
      <c r="W230" s="258"/>
      <c r="X230" s="258"/>
      <c r="Y230" s="258"/>
      <c r="Z230" s="258"/>
      <c r="AA230" s="264"/>
      <c r="AT230" s="265" t="s">
        <v>175</v>
      </c>
      <c r="AU230" s="265" t="s">
        <v>86</v>
      </c>
      <c r="AV230" s="13" t="s">
        <v>89</v>
      </c>
      <c r="AW230" s="13" t="s">
        <v>33</v>
      </c>
      <c r="AX230" s="13" t="s">
        <v>77</v>
      </c>
      <c r="AY230" s="265" t="s">
        <v>165</v>
      </c>
    </row>
    <row r="231" s="12" customFormat="1" ht="16.5" customHeight="1">
      <c r="B231" s="247"/>
      <c r="C231" s="248"/>
      <c r="D231" s="248"/>
      <c r="E231" s="249" t="s">
        <v>5</v>
      </c>
      <c r="F231" s="256" t="s">
        <v>261</v>
      </c>
      <c r="G231" s="248"/>
      <c r="H231" s="248"/>
      <c r="I231" s="248"/>
      <c r="J231" s="248"/>
      <c r="K231" s="249" t="s">
        <v>5</v>
      </c>
      <c r="L231" s="248"/>
      <c r="M231" s="248"/>
      <c r="N231" s="248"/>
      <c r="O231" s="248"/>
      <c r="P231" s="248"/>
      <c r="Q231" s="248"/>
      <c r="R231" s="252"/>
      <c r="T231" s="253"/>
      <c r="U231" s="248"/>
      <c r="V231" s="248"/>
      <c r="W231" s="248"/>
      <c r="X231" s="248"/>
      <c r="Y231" s="248"/>
      <c r="Z231" s="248"/>
      <c r="AA231" s="254"/>
      <c r="AT231" s="255" t="s">
        <v>175</v>
      </c>
      <c r="AU231" s="255" t="s">
        <v>86</v>
      </c>
      <c r="AV231" s="12" t="s">
        <v>83</v>
      </c>
      <c r="AW231" s="12" t="s">
        <v>33</v>
      </c>
      <c r="AX231" s="12" t="s">
        <v>77</v>
      </c>
      <c r="AY231" s="255" t="s">
        <v>165</v>
      </c>
    </row>
    <row r="232" s="12" customFormat="1" ht="16.5" customHeight="1">
      <c r="B232" s="247"/>
      <c r="C232" s="248"/>
      <c r="D232" s="248"/>
      <c r="E232" s="249" t="s">
        <v>5</v>
      </c>
      <c r="F232" s="256" t="s">
        <v>262</v>
      </c>
      <c r="G232" s="248"/>
      <c r="H232" s="248"/>
      <c r="I232" s="248"/>
      <c r="J232" s="248"/>
      <c r="K232" s="249" t="s">
        <v>5</v>
      </c>
      <c r="L232" s="248"/>
      <c r="M232" s="248"/>
      <c r="N232" s="248"/>
      <c r="O232" s="248"/>
      <c r="P232" s="248"/>
      <c r="Q232" s="248"/>
      <c r="R232" s="252"/>
      <c r="T232" s="253"/>
      <c r="U232" s="248"/>
      <c r="V232" s="248"/>
      <c r="W232" s="248"/>
      <c r="X232" s="248"/>
      <c r="Y232" s="248"/>
      <c r="Z232" s="248"/>
      <c r="AA232" s="254"/>
      <c r="AT232" s="255" t="s">
        <v>175</v>
      </c>
      <c r="AU232" s="255" t="s">
        <v>86</v>
      </c>
      <c r="AV232" s="12" t="s">
        <v>83</v>
      </c>
      <c r="AW232" s="12" t="s">
        <v>33</v>
      </c>
      <c r="AX232" s="12" t="s">
        <v>77</v>
      </c>
      <c r="AY232" s="255" t="s">
        <v>165</v>
      </c>
    </row>
    <row r="233" s="10" customFormat="1" ht="16.5" customHeight="1">
      <c r="B233" s="227"/>
      <c r="C233" s="228"/>
      <c r="D233" s="228"/>
      <c r="E233" s="229" t="s">
        <v>5</v>
      </c>
      <c r="F233" s="237" t="s">
        <v>263</v>
      </c>
      <c r="G233" s="228"/>
      <c r="H233" s="228"/>
      <c r="I233" s="228"/>
      <c r="J233" s="228"/>
      <c r="K233" s="232">
        <v>19.603999999999999</v>
      </c>
      <c r="L233" s="228"/>
      <c r="M233" s="228"/>
      <c r="N233" s="228"/>
      <c r="O233" s="228"/>
      <c r="P233" s="228"/>
      <c r="Q233" s="228"/>
      <c r="R233" s="233"/>
      <c r="T233" s="234"/>
      <c r="U233" s="228"/>
      <c r="V233" s="228"/>
      <c r="W233" s="228"/>
      <c r="X233" s="228"/>
      <c r="Y233" s="228"/>
      <c r="Z233" s="228"/>
      <c r="AA233" s="235"/>
      <c r="AT233" s="236" t="s">
        <v>175</v>
      </c>
      <c r="AU233" s="236" t="s">
        <v>86</v>
      </c>
      <c r="AV233" s="10" t="s">
        <v>86</v>
      </c>
      <c r="AW233" s="10" t="s">
        <v>33</v>
      </c>
      <c r="AX233" s="10" t="s">
        <v>77</v>
      </c>
      <c r="AY233" s="236" t="s">
        <v>165</v>
      </c>
    </row>
    <row r="234" s="12" customFormat="1" ht="16.5" customHeight="1">
      <c r="B234" s="247"/>
      <c r="C234" s="248"/>
      <c r="D234" s="248"/>
      <c r="E234" s="249" t="s">
        <v>5</v>
      </c>
      <c r="F234" s="256" t="s">
        <v>264</v>
      </c>
      <c r="G234" s="248"/>
      <c r="H234" s="248"/>
      <c r="I234" s="248"/>
      <c r="J234" s="248"/>
      <c r="K234" s="249" t="s">
        <v>5</v>
      </c>
      <c r="L234" s="248"/>
      <c r="M234" s="248"/>
      <c r="N234" s="248"/>
      <c r="O234" s="248"/>
      <c r="P234" s="248"/>
      <c r="Q234" s="248"/>
      <c r="R234" s="252"/>
      <c r="T234" s="253"/>
      <c r="U234" s="248"/>
      <c r="V234" s="248"/>
      <c r="W234" s="248"/>
      <c r="X234" s="248"/>
      <c r="Y234" s="248"/>
      <c r="Z234" s="248"/>
      <c r="AA234" s="254"/>
      <c r="AT234" s="255" t="s">
        <v>175</v>
      </c>
      <c r="AU234" s="255" t="s">
        <v>86</v>
      </c>
      <c r="AV234" s="12" t="s">
        <v>83</v>
      </c>
      <c r="AW234" s="12" t="s">
        <v>33</v>
      </c>
      <c r="AX234" s="12" t="s">
        <v>77</v>
      </c>
      <c r="AY234" s="255" t="s">
        <v>165</v>
      </c>
    </row>
    <row r="235" s="10" customFormat="1" ht="16.5" customHeight="1">
      <c r="B235" s="227"/>
      <c r="C235" s="228"/>
      <c r="D235" s="228"/>
      <c r="E235" s="229" t="s">
        <v>5</v>
      </c>
      <c r="F235" s="237" t="s">
        <v>265</v>
      </c>
      <c r="G235" s="228"/>
      <c r="H235" s="228"/>
      <c r="I235" s="228"/>
      <c r="J235" s="228"/>
      <c r="K235" s="232">
        <v>36.249000000000002</v>
      </c>
      <c r="L235" s="228"/>
      <c r="M235" s="228"/>
      <c r="N235" s="228"/>
      <c r="O235" s="228"/>
      <c r="P235" s="228"/>
      <c r="Q235" s="228"/>
      <c r="R235" s="233"/>
      <c r="T235" s="234"/>
      <c r="U235" s="228"/>
      <c r="V235" s="228"/>
      <c r="W235" s="228"/>
      <c r="X235" s="228"/>
      <c r="Y235" s="228"/>
      <c r="Z235" s="228"/>
      <c r="AA235" s="235"/>
      <c r="AT235" s="236" t="s">
        <v>175</v>
      </c>
      <c r="AU235" s="236" t="s">
        <v>86</v>
      </c>
      <c r="AV235" s="10" t="s">
        <v>86</v>
      </c>
      <c r="AW235" s="10" t="s">
        <v>33</v>
      </c>
      <c r="AX235" s="10" t="s">
        <v>77</v>
      </c>
      <c r="AY235" s="236" t="s">
        <v>165</v>
      </c>
    </row>
    <row r="236" s="10" customFormat="1" ht="16.5" customHeight="1">
      <c r="B236" s="227"/>
      <c r="C236" s="228"/>
      <c r="D236" s="228"/>
      <c r="E236" s="229" t="s">
        <v>5</v>
      </c>
      <c r="F236" s="237" t="s">
        <v>266</v>
      </c>
      <c r="G236" s="228"/>
      <c r="H236" s="228"/>
      <c r="I236" s="228"/>
      <c r="J236" s="228"/>
      <c r="K236" s="232">
        <v>9.0739999999999998</v>
      </c>
      <c r="L236" s="228"/>
      <c r="M236" s="228"/>
      <c r="N236" s="228"/>
      <c r="O236" s="228"/>
      <c r="P236" s="228"/>
      <c r="Q236" s="228"/>
      <c r="R236" s="233"/>
      <c r="T236" s="234"/>
      <c r="U236" s="228"/>
      <c r="V236" s="228"/>
      <c r="W236" s="228"/>
      <c r="X236" s="228"/>
      <c r="Y236" s="228"/>
      <c r="Z236" s="228"/>
      <c r="AA236" s="235"/>
      <c r="AT236" s="236" t="s">
        <v>175</v>
      </c>
      <c r="AU236" s="236" t="s">
        <v>86</v>
      </c>
      <c r="AV236" s="10" t="s">
        <v>86</v>
      </c>
      <c r="AW236" s="10" t="s">
        <v>33</v>
      </c>
      <c r="AX236" s="10" t="s">
        <v>77</v>
      </c>
      <c r="AY236" s="236" t="s">
        <v>165</v>
      </c>
    </row>
    <row r="237" s="12" customFormat="1" ht="16.5" customHeight="1">
      <c r="B237" s="247"/>
      <c r="C237" s="248"/>
      <c r="D237" s="248"/>
      <c r="E237" s="249" t="s">
        <v>5</v>
      </c>
      <c r="F237" s="256" t="s">
        <v>243</v>
      </c>
      <c r="G237" s="248"/>
      <c r="H237" s="248"/>
      <c r="I237" s="248"/>
      <c r="J237" s="248"/>
      <c r="K237" s="249" t="s">
        <v>5</v>
      </c>
      <c r="L237" s="248"/>
      <c r="M237" s="248"/>
      <c r="N237" s="248"/>
      <c r="O237" s="248"/>
      <c r="P237" s="248"/>
      <c r="Q237" s="248"/>
      <c r="R237" s="252"/>
      <c r="T237" s="253"/>
      <c r="U237" s="248"/>
      <c r="V237" s="248"/>
      <c r="W237" s="248"/>
      <c r="X237" s="248"/>
      <c r="Y237" s="248"/>
      <c r="Z237" s="248"/>
      <c r="AA237" s="254"/>
      <c r="AT237" s="255" t="s">
        <v>175</v>
      </c>
      <c r="AU237" s="255" t="s">
        <v>86</v>
      </c>
      <c r="AV237" s="12" t="s">
        <v>83</v>
      </c>
      <c r="AW237" s="12" t="s">
        <v>33</v>
      </c>
      <c r="AX237" s="12" t="s">
        <v>77</v>
      </c>
      <c r="AY237" s="255" t="s">
        <v>165</v>
      </c>
    </row>
    <row r="238" s="10" customFormat="1" ht="16.5" customHeight="1">
      <c r="B238" s="227"/>
      <c r="C238" s="228"/>
      <c r="D238" s="228"/>
      <c r="E238" s="229" t="s">
        <v>5</v>
      </c>
      <c r="F238" s="237" t="s">
        <v>267</v>
      </c>
      <c r="G238" s="228"/>
      <c r="H238" s="228"/>
      <c r="I238" s="228"/>
      <c r="J238" s="228"/>
      <c r="K238" s="232">
        <v>-0.35999999999999999</v>
      </c>
      <c r="L238" s="228"/>
      <c r="M238" s="228"/>
      <c r="N238" s="228"/>
      <c r="O238" s="228"/>
      <c r="P238" s="228"/>
      <c r="Q238" s="228"/>
      <c r="R238" s="233"/>
      <c r="T238" s="234"/>
      <c r="U238" s="228"/>
      <c r="V238" s="228"/>
      <c r="W238" s="228"/>
      <c r="X238" s="228"/>
      <c r="Y238" s="228"/>
      <c r="Z238" s="228"/>
      <c r="AA238" s="235"/>
      <c r="AT238" s="236" t="s">
        <v>175</v>
      </c>
      <c r="AU238" s="236" t="s">
        <v>86</v>
      </c>
      <c r="AV238" s="10" t="s">
        <v>86</v>
      </c>
      <c r="AW238" s="10" t="s">
        <v>33</v>
      </c>
      <c r="AX238" s="10" t="s">
        <v>77</v>
      </c>
      <c r="AY238" s="236" t="s">
        <v>165</v>
      </c>
    </row>
    <row r="239" s="10" customFormat="1" ht="16.5" customHeight="1">
      <c r="B239" s="227"/>
      <c r="C239" s="228"/>
      <c r="D239" s="228"/>
      <c r="E239" s="229" t="s">
        <v>5</v>
      </c>
      <c r="F239" s="237" t="s">
        <v>268</v>
      </c>
      <c r="G239" s="228"/>
      <c r="H239" s="228"/>
      <c r="I239" s="228"/>
      <c r="J239" s="228"/>
      <c r="K239" s="232">
        <v>-4.3200000000000003</v>
      </c>
      <c r="L239" s="228"/>
      <c r="M239" s="228"/>
      <c r="N239" s="228"/>
      <c r="O239" s="228"/>
      <c r="P239" s="228"/>
      <c r="Q239" s="228"/>
      <c r="R239" s="233"/>
      <c r="T239" s="234"/>
      <c r="U239" s="228"/>
      <c r="V239" s="228"/>
      <c r="W239" s="228"/>
      <c r="X239" s="228"/>
      <c r="Y239" s="228"/>
      <c r="Z239" s="228"/>
      <c r="AA239" s="235"/>
      <c r="AT239" s="236" t="s">
        <v>175</v>
      </c>
      <c r="AU239" s="236" t="s">
        <v>86</v>
      </c>
      <c r="AV239" s="10" t="s">
        <v>86</v>
      </c>
      <c r="AW239" s="10" t="s">
        <v>33</v>
      </c>
      <c r="AX239" s="10" t="s">
        <v>77</v>
      </c>
      <c r="AY239" s="236" t="s">
        <v>165</v>
      </c>
    </row>
    <row r="240" s="13" customFormat="1" ht="16.5" customHeight="1">
      <c r="B240" s="257"/>
      <c r="C240" s="258"/>
      <c r="D240" s="258"/>
      <c r="E240" s="259" t="s">
        <v>5</v>
      </c>
      <c r="F240" s="260" t="s">
        <v>226</v>
      </c>
      <c r="G240" s="258"/>
      <c r="H240" s="258"/>
      <c r="I240" s="258"/>
      <c r="J240" s="258"/>
      <c r="K240" s="261">
        <v>60.247</v>
      </c>
      <c r="L240" s="258"/>
      <c r="M240" s="258"/>
      <c r="N240" s="258"/>
      <c r="O240" s="258"/>
      <c r="P240" s="258"/>
      <c r="Q240" s="258"/>
      <c r="R240" s="262"/>
      <c r="T240" s="263"/>
      <c r="U240" s="258"/>
      <c r="V240" s="258"/>
      <c r="W240" s="258"/>
      <c r="X240" s="258"/>
      <c r="Y240" s="258"/>
      <c r="Z240" s="258"/>
      <c r="AA240" s="264"/>
      <c r="AT240" s="265" t="s">
        <v>175</v>
      </c>
      <c r="AU240" s="265" t="s">
        <v>86</v>
      </c>
      <c r="AV240" s="13" t="s">
        <v>89</v>
      </c>
      <c r="AW240" s="13" t="s">
        <v>33</v>
      </c>
      <c r="AX240" s="13" t="s">
        <v>77</v>
      </c>
      <c r="AY240" s="265" t="s">
        <v>165</v>
      </c>
    </row>
    <row r="241" s="11" customFormat="1" ht="16.5" customHeight="1">
      <c r="B241" s="238"/>
      <c r="C241" s="239"/>
      <c r="D241" s="239"/>
      <c r="E241" s="240" t="s">
        <v>5</v>
      </c>
      <c r="F241" s="241" t="s">
        <v>183</v>
      </c>
      <c r="G241" s="239"/>
      <c r="H241" s="239"/>
      <c r="I241" s="239"/>
      <c r="J241" s="239"/>
      <c r="K241" s="242">
        <v>190.762</v>
      </c>
      <c r="L241" s="239"/>
      <c r="M241" s="239"/>
      <c r="N241" s="239"/>
      <c r="O241" s="239"/>
      <c r="P241" s="239"/>
      <c r="Q241" s="239"/>
      <c r="R241" s="243"/>
      <c r="T241" s="244"/>
      <c r="U241" s="239"/>
      <c r="V241" s="239"/>
      <c r="W241" s="239"/>
      <c r="X241" s="239"/>
      <c r="Y241" s="239"/>
      <c r="Z241" s="239"/>
      <c r="AA241" s="245"/>
      <c r="AT241" s="246" t="s">
        <v>175</v>
      </c>
      <c r="AU241" s="246" t="s">
        <v>86</v>
      </c>
      <c r="AV241" s="11" t="s">
        <v>92</v>
      </c>
      <c r="AW241" s="11" t="s">
        <v>33</v>
      </c>
      <c r="AX241" s="11" t="s">
        <v>83</v>
      </c>
      <c r="AY241" s="246" t="s">
        <v>165</v>
      </c>
    </row>
    <row r="242" s="1" customFormat="1" ht="63.75" customHeight="1">
      <c r="B242" s="179"/>
      <c r="C242" s="215" t="s">
        <v>269</v>
      </c>
      <c r="D242" s="215" t="s">
        <v>166</v>
      </c>
      <c r="E242" s="216" t="s">
        <v>270</v>
      </c>
      <c r="F242" s="217" t="s">
        <v>271</v>
      </c>
      <c r="G242" s="217"/>
      <c r="H242" s="217"/>
      <c r="I242" s="217"/>
      <c r="J242" s="218" t="s">
        <v>169</v>
      </c>
      <c r="K242" s="219">
        <v>44.511000000000003</v>
      </c>
      <c r="L242" s="220">
        <v>0</v>
      </c>
      <c r="M242" s="220"/>
      <c r="N242" s="219">
        <f>ROUND(L242*K242,3)</f>
        <v>0</v>
      </c>
      <c r="O242" s="219"/>
      <c r="P242" s="219"/>
      <c r="Q242" s="219"/>
      <c r="R242" s="183"/>
      <c r="T242" s="221" t="s">
        <v>5</v>
      </c>
      <c r="U242" s="58" t="s">
        <v>44</v>
      </c>
      <c r="V242" s="49"/>
      <c r="W242" s="222">
        <f>V242*K242</f>
        <v>0</v>
      </c>
      <c r="X242" s="222">
        <v>0</v>
      </c>
      <c r="Y242" s="222">
        <f>X242*K242</f>
        <v>0</v>
      </c>
      <c r="Z242" s="222">
        <v>0</v>
      </c>
      <c r="AA242" s="223">
        <f>Z242*K242</f>
        <v>0</v>
      </c>
      <c r="AR242" s="24" t="s">
        <v>92</v>
      </c>
      <c r="AT242" s="24" t="s">
        <v>166</v>
      </c>
      <c r="AU242" s="24" t="s">
        <v>86</v>
      </c>
      <c r="AY242" s="24" t="s">
        <v>165</v>
      </c>
      <c r="BE242" s="138">
        <f>IF(U242="základná",N242,0)</f>
        <v>0</v>
      </c>
      <c r="BF242" s="138">
        <f>IF(U242="znížená",N242,0)</f>
        <v>0</v>
      </c>
      <c r="BG242" s="138">
        <f>IF(U242="zákl. prenesená",N242,0)</f>
        <v>0</v>
      </c>
      <c r="BH242" s="138">
        <f>IF(U242="zníž. prenesená",N242,0)</f>
        <v>0</v>
      </c>
      <c r="BI242" s="138">
        <f>IF(U242="nulová",N242,0)</f>
        <v>0</v>
      </c>
      <c r="BJ242" s="24" t="s">
        <v>86</v>
      </c>
      <c r="BK242" s="224">
        <f>ROUND(L242*K242,3)</f>
        <v>0</v>
      </c>
      <c r="BL242" s="24" t="s">
        <v>92</v>
      </c>
      <c r="BM242" s="24" t="s">
        <v>272</v>
      </c>
    </row>
    <row r="243" s="10" customFormat="1" ht="16.5" customHeight="1">
      <c r="B243" s="227"/>
      <c r="C243" s="228"/>
      <c r="D243" s="228"/>
      <c r="E243" s="229" t="s">
        <v>5</v>
      </c>
      <c r="F243" s="230" t="s">
        <v>273</v>
      </c>
      <c r="G243" s="231"/>
      <c r="H243" s="231"/>
      <c r="I243" s="231"/>
      <c r="J243" s="228"/>
      <c r="K243" s="232">
        <v>13.146000000000001</v>
      </c>
      <c r="L243" s="228"/>
      <c r="M243" s="228"/>
      <c r="N243" s="228"/>
      <c r="O243" s="228"/>
      <c r="P243" s="228"/>
      <c r="Q243" s="228"/>
      <c r="R243" s="233"/>
      <c r="T243" s="234"/>
      <c r="U243" s="228"/>
      <c r="V243" s="228"/>
      <c r="W243" s="228"/>
      <c r="X243" s="228"/>
      <c r="Y243" s="228"/>
      <c r="Z243" s="228"/>
      <c r="AA243" s="235"/>
      <c r="AT243" s="236" t="s">
        <v>175</v>
      </c>
      <c r="AU243" s="236" t="s">
        <v>86</v>
      </c>
      <c r="AV243" s="10" t="s">
        <v>86</v>
      </c>
      <c r="AW243" s="10" t="s">
        <v>33</v>
      </c>
      <c r="AX243" s="10" t="s">
        <v>77</v>
      </c>
      <c r="AY243" s="236" t="s">
        <v>165</v>
      </c>
    </row>
    <row r="244" s="12" customFormat="1" ht="16.5" customHeight="1">
      <c r="B244" s="247"/>
      <c r="C244" s="248"/>
      <c r="D244" s="248"/>
      <c r="E244" s="249" t="s">
        <v>5</v>
      </c>
      <c r="F244" s="256" t="s">
        <v>274</v>
      </c>
      <c r="G244" s="248"/>
      <c r="H244" s="248"/>
      <c r="I244" s="248"/>
      <c r="J244" s="248"/>
      <c r="K244" s="249" t="s">
        <v>5</v>
      </c>
      <c r="L244" s="248"/>
      <c r="M244" s="248"/>
      <c r="N244" s="248"/>
      <c r="O244" s="248"/>
      <c r="P244" s="248"/>
      <c r="Q244" s="248"/>
      <c r="R244" s="252"/>
      <c r="T244" s="253"/>
      <c r="U244" s="248"/>
      <c r="V244" s="248"/>
      <c r="W244" s="248"/>
      <c r="X244" s="248"/>
      <c r="Y244" s="248"/>
      <c r="Z244" s="248"/>
      <c r="AA244" s="254"/>
      <c r="AT244" s="255" t="s">
        <v>175</v>
      </c>
      <c r="AU244" s="255" t="s">
        <v>86</v>
      </c>
      <c r="AV244" s="12" t="s">
        <v>83</v>
      </c>
      <c r="AW244" s="12" t="s">
        <v>33</v>
      </c>
      <c r="AX244" s="12" t="s">
        <v>77</v>
      </c>
      <c r="AY244" s="255" t="s">
        <v>165</v>
      </c>
    </row>
    <row r="245" s="12" customFormat="1" ht="16.5" customHeight="1">
      <c r="B245" s="247"/>
      <c r="C245" s="248"/>
      <c r="D245" s="248"/>
      <c r="E245" s="249" t="s">
        <v>5</v>
      </c>
      <c r="F245" s="256" t="s">
        <v>275</v>
      </c>
      <c r="G245" s="248"/>
      <c r="H245" s="248"/>
      <c r="I245" s="248"/>
      <c r="J245" s="248"/>
      <c r="K245" s="249" t="s">
        <v>5</v>
      </c>
      <c r="L245" s="248"/>
      <c r="M245" s="248"/>
      <c r="N245" s="248"/>
      <c r="O245" s="248"/>
      <c r="P245" s="248"/>
      <c r="Q245" s="248"/>
      <c r="R245" s="252"/>
      <c r="T245" s="253"/>
      <c r="U245" s="248"/>
      <c r="V245" s="248"/>
      <c r="W245" s="248"/>
      <c r="X245" s="248"/>
      <c r="Y245" s="248"/>
      <c r="Z245" s="248"/>
      <c r="AA245" s="254"/>
      <c r="AT245" s="255" t="s">
        <v>175</v>
      </c>
      <c r="AU245" s="255" t="s">
        <v>86</v>
      </c>
      <c r="AV245" s="12" t="s">
        <v>83</v>
      </c>
      <c r="AW245" s="12" t="s">
        <v>33</v>
      </c>
      <c r="AX245" s="12" t="s">
        <v>77</v>
      </c>
      <c r="AY245" s="255" t="s">
        <v>165</v>
      </c>
    </row>
    <row r="246" s="10" customFormat="1" ht="16.5" customHeight="1">
      <c r="B246" s="227"/>
      <c r="C246" s="228"/>
      <c r="D246" s="228"/>
      <c r="E246" s="229" t="s">
        <v>5</v>
      </c>
      <c r="F246" s="237" t="s">
        <v>276</v>
      </c>
      <c r="G246" s="228"/>
      <c r="H246" s="228"/>
      <c r="I246" s="228"/>
      <c r="J246" s="228"/>
      <c r="K246" s="232">
        <v>31.364999999999998</v>
      </c>
      <c r="L246" s="228"/>
      <c r="M246" s="228"/>
      <c r="N246" s="228"/>
      <c r="O246" s="228"/>
      <c r="P246" s="228"/>
      <c r="Q246" s="228"/>
      <c r="R246" s="233"/>
      <c r="T246" s="234"/>
      <c r="U246" s="228"/>
      <c r="V246" s="228"/>
      <c r="W246" s="228"/>
      <c r="X246" s="228"/>
      <c r="Y246" s="228"/>
      <c r="Z246" s="228"/>
      <c r="AA246" s="235"/>
      <c r="AT246" s="236" t="s">
        <v>175</v>
      </c>
      <c r="AU246" s="236" t="s">
        <v>86</v>
      </c>
      <c r="AV246" s="10" t="s">
        <v>86</v>
      </c>
      <c r="AW246" s="10" t="s">
        <v>33</v>
      </c>
      <c r="AX246" s="10" t="s">
        <v>77</v>
      </c>
      <c r="AY246" s="236" t="s">
        <v>165</v>
      </c>
    </row>
    <row r="247" s="11" customFormat="1" ht="16.5" customHeight="1">
      <c r="B247" s="238"/>
      <c r="C247" s="239"/>
      <c r="D247" s="239"/>
      <c r="E247" s="240" t="s">
        <v>5</v>
      </c>
      <c r="F247" s="241" t="s">
        <v>183</v>
      </c>
      <c r="G247" s="239"/>
      <c r="H247" s="239"/>
      <c r="I247" s="239"/>
      <c r="J247" s="239"/>
      <c r="K247" s="242">
        <v>44.511000000000003</v>
      </c>
      <c r="L247" s="239"/>
      <c r="M247" s="239"/>
      <c r="N247" s="239"/>
      <c r="O247" s="239"/>
      <c r="P247" s="239"/>
      <c r="Q247" s="239"/>
      <c r="R247" s="243"/>
      <c r="T247" s="244"/>
      <c r="U247" s="239"/>
      <c r="V247" s="239"/>
      <c r="W247" s="239"/>
      <c r="X247" s="239"/>
      <c r="Y247" s="239"/>
      <c r="Z247" s="239"/>
      <c r="AA247" s="245"/>
      <c r="AT247" s="246" t="s">
        <v>175</v>
      </c>
      <c r="AU247" s="246" t="s">
        <v>86</v>
      </c>
      <c r="AV247" s="11" t="s">
        <v>92</v>
      </c>
      <c r="AW247" s="11" t="s">
        <v>33</v>
      </c>
      <c r="AX247" s="11" t="s">
        <v>83</v>
      </c>
      <c r="AY247" s="246" t="s">
        <v>165</v>
      </c>
    </row>
    <row r="248" s="1" customFormat="1" ht="38.25" customHeight="1">
      <c r="B248" s="179"/>
      <c r="C248" s="215" t="s">
        <v>277</v>
      </c>
      <c r="D248" s="215" t="s">
        <v>166</v>
      </c>
      <c r="E248" s="216" t="s">
        <v>278</v>
      </c>
      <c r="F248" s="217" t="s">
        <v>279</v>
      </c>
      <c r="G248" s="217"/>
      <c r="H248" s="217"/>
      <c r="I248" s="217"/>
      <c r="J248" s="218" t="s">
        <v>169</v>
      </c>
      <c r="K248" s="219">
        <v>73.989999999999995</v>
      </c>
      <c r="L248" s="220">
        <v>0</v>
      </c>
      <c r="M248" s="220"/>
      <c r="N248" s="219">
        <f>ROUND(L248*K248,3)</f>
        <v>0</v>
      </c>
      <c r="O248" s="219"/>
      <c r="P248" s="219"/>
      <c r="Q248" s="219"/>
      <c r="R248" s="183"/>
      <c r="T248" s="221" t="s">
        <v>5</v>
      </c>
      <c r="U248" s="58" t="s">
        <v>44</v>
      </c>
      <c r="V248" s="49"/>
      <c r="W248" s="222">
        <f>V248*K248</f>
        <v>0</v>
      </c>
      <c r="X248" s="222">
        <v>0</v>
      </c>
      <c r="Y248" s="222">
        <f>X248*K248</f>
        <v>0</v>
      </c>
      <c r="Z248" s="222">
        <v>0</v>
      </c>
      <c r="AA248" s="223">
        <f>Z248*K248</f>
        <v>0</v>
      </c>
      <c r="AR248" s="24" t="s">
        <v>92</v>
      </c>
      <c r="AT248" s="24" t="s">
        <v>166</v>
      </c>
      <c r="AU248" s="24" t="s">
        <v>86</v>
      </c>
      <c r="AY248" s="24" t="s">
        <v>165</v>
      </c>
      <c r="BE248" s="138">
        <f>IF(U248="základná",N248,0)</f>
        <v>0</v>
      </c>
      <c r="BF248" s="138">
        <f>IF(U248="znížená",N248,0)</f>
        <v>0</v>
      </c>
      <c r="BG248" s="138">
        <f>IF(U248="zákl. prenesená",N248,0)</f>
        <v>0</v>
      </c>
      <c r="BH248" s="138">
        <f>IF(U248="zníž. prenesená",N248,0)</f>
        <v>0</v>
      </c>
      <c r="BI248" s="138">
        <f>IF(U248="nulová",N248,0)</f>
        <v>0</v>
      </c>
      <c r="BJ248" s="24" t="s">
        <v>86</v>
      </c>
      <c r="BK248" s="224">
        <f>ROUND(L248*K248,3)</f>
        <v>0</v>
      </c>
      <c r="BL248" s="24" t="s">
        <v>92</v>
      </c>
      <c r="BM248" s="24" t="s">
        <v>280</v>
      </c>
    </row>
    <row r="249" s="12" customFormat="1" ht="16.5" customHeight="1">
      <c r="B249" s="247"/>
      <c r="C249" s="248"/>
      <c r="D249" s="248"/>
      <c r="E249" s="249" t="s">
        <v>5</v>
      </c>
      <c r="F249" s="250" t="s">
        <v>281</v>
      </c>
      <c r="G249" s="251"/>
      <c r="H249" s="251"/>
      <c r="I249" s="251"/>
      <c r="J249" s="248"/>
      <c r="K249" s="249" t="s">
        <v>5</v>
      </c>
      <c r="L249" s="248"/>
      <c r="M249" s="248"/>
      <c r="N249" s="248"/>
      <c r="O249" s="248"/>
      <c r="P249" s="248"/>
      <c r="Q249" s="248"/>
      <c r="R249" s="252"/>
      <c r="T249" s="253"/>
      <c r="U249" s="248"/>
      <c r="V249" s="248"/>
      <c r="W249" s="248"/>
      <c r="X249" s="248"/>
      <c r="Y249" s="248"/>
      <c r="Z249" s="248"/>
      <c r="AA249" s="254"/>
      <c r="AT249" s="255" t="s">
        <v>175</v>
      </c>
      <c r="AU249" s="255" t="s">
        <v>86</v>
      </c>
      <c r="AV249" s="12" t="s">
        <v>83</v>
      </c>
      <c r="AW249" s="12" t="s">
        <v>33</v>
      </c>
      <c r="AX249" s="12" t="s">
        <v>77</v>
      </c>
      <c r="AY249" s="255" t="s">
        <v>165</v>
      </c>
    </row>
    <row r="250" s="10" customFormat="1" ht="16.5" customHeight="1">
      <c r="B250" s="227"/>
      <c r="C250" s="228"/>
      <c r="D250" s="228"/>
      <c r="E250" s="229" t="s">
        <v>5</v>
      </c>
      <c r="F250" s="237" t="s">
        <v>282</v>
      </c>
      <c r="G250" s="228"/>
      <c r="H250" s="228"/>
      <c r="I250" s="228"/>
      <c r="J250" s="228"/>
      <c r="K250" s="232">
        <v>73.989999999999995</v>
      </c>
      <c r="L250" s="228"/>
      <c r="M250" s="228"/>
      <c r="N250" s="228"/>
      <c r="O250" s="228"/>
      <c r="P250" s="228"/>
      <c r="Q250" s="228"/>
      <c r="R250" s="233"/>
      <c r="T250" s="234"/>
      <c r="U250" s="228"/>
      <c r="V250" s="228"/>
      <c r="W250" s="228"/>
      <c r="X250" s="228"/>
      <c r="Y250" s="228"/>
      <c r="Z250" s="228"/>
      <c r="AA250" s="235"/>
      <c r="AT250" s="236" t="s">
        <v>175</v>
      </c>
      <c r="AU250" s="236" t="s">
        <v>86</v>
      </c>
      <c r="AV250" s="10" t="s">
        <v>86</v>
      </c>
      <c r="AW250" s="10" t="s">
        <v>33</v>
      </c>
      <c r="AX250" s="10" t="s">
        <v>77</v>
      </c>
      <c r="AY250" s="236" t="s">
        <v>165</v>
      </c>
    </row>
    <row r="251" s="11" customFormat="1" ht="16.5" customHeight="1">
      <c r="B251" s="238"/>
      <c r="C251" s="239"/>
      <c r="D251" s="239"/>
      <c r="E251" s="240" t="s">
        <v>5</v>
      </c>
      <c r="F251" s="241" t="s">
        <v>183</v>
      </c>
      <c r="G251" s="239"/>
      <c r="H251" s="239"/>
      <c r="I251" s="239"/>
      <c r="J251" s="239"/>
      <c r="K251" s="242">
        <v>73.989999999999995</v>
      </c>
      <c r="L251" s="239"/>
      <c r="M251" s="239"/>
      <c r="N251" s="239"/>
      <c r="O251" s="239"/>
      <c r="P251" s="239"/>
      <c r="Q251" s="239"/>
      <c r="R251" s="243"/>
      <c r="T251" s="244"/>
      <c r="U251" s="239"/>
      <c r="V251" s="239"/>
      <c r="W251" s="239"/>
      <c r="X251" s="239"/>
      <c r="Y251" s="239"/>
      <c r="Z251" s="239"/>
      <c r="AA251" s="245"/>
      <c r="AT251" s="246" t="s">
        <v>175</v>
      </c>
      <c r="AU251" s="246" t="s">
        <v>86</v>
      </c>
      <c r="AV251" s="11" t="s">
        <v>92</v>
      </c>
      <c r="AW251" s="11" t="s">
        <v>33</v>
      </c>
      <c r="AX251" s="11" t="s">
        <v>83</v>
      </c>
      <c r="AY251" s="246" t="s">
        <v>165</v>
      </c>
    </row>
    <row r="252" s="1" customFormat="1" ht="25.5" customHeight="1">
      <c r="B252" s="179"/>
      <c r="C252" s="215" t="s">
        <v>283</v>
      </c>
      <c r="D252" s="215" t="s">
        <v>166</v>
      </c>
      <c r="E252" s="216" t="s">
        <v>284</v>
      </c>
      <c r="F252" s="217" t="s">
        <v>285</v>
      </c>
      <c r="G252" s="217"/>
      <c r="H252" s="217"/>
      <c r="I252" s="217"/>
      <c r="J252" s="218" t="s">
        <v>286</v>
      </c>
      <c r="K252" s="219">
        <v>65.730000000000004</v>
      </c>
      <c r="L252" s="220">
        <v>0</v>
      </c>
      <c r="M252" s="220"/>
      <c r="N252" s="219">
        <f>ROUND(L252*K252,3)</f>
        <v>0</v>
      </c>
      <c r="O252" s="219"/>
      <c r="P252" s="219"/>
      <c r="Q252" s="219"/>
      <c r="R252" s="183"/>
      <c r="T252" s="221" t="s">
        <v>5</v>
      </c>
      <c r="U252" s="58" t="s">
        <v>44</v>
      </c>
      <c r="V252" s="49"/>
      <c r="W252" s="222">
        <f>V252*K252</f>
        <v>0</v>
      </c>
      <c r="X252" s="222">
        <v>0.00076000000000000004</v>
      </c>
      <c r="Y252" s="222">
        <f>X252*K252</f>
        <v>0.049954800000000008</v>
      </c>
      <c r="Z252" s="222">
        <v>0</v>
      </c>
      <c r="AA252" s="223">
        <f>Z252*K252</f>
        <v>0</v>
      </c>
      <c r="AR252" s="24" t="s">
        <v>92</v>
      </c>
      <c r="AT252" s="24" t="s">
        <v>166</v>
      </c>
      <c r="AU252" s="24" t="s">
        <v>86</v>
      </c>
      <c r="AY252" s="24" t="s">
        <v>165</v>
      </c>
      <c r="BE252" s="138">
        <f>IF(U252="základná",N252,0)</f>
        <v>0</v>
      </c>
      <c r="BF252" s="138">
        <f>IF(U252="znížená",N252,0)</f>
        <v>0</v>
      </c>
      <c r="BG252" s="138">
        <f>IF(U252="zákl. prenesená",N252,0)</f>
        <v>0</v>
      </c>
      <c r="BH252" s="138">
        <f>IF(U252="zníž. prenesená",N252,0)</f>
        <v>0</v>
      </c>
      <c r="BI252" s="138">
        <f>IF(U252="nulová",N252,0)</f>
        <v>0</v>
      </c>
      <c r="BJ252" s="24" t="s">
        <v>86</v>
      </c>
      <c r="BK252" s="224">
        <f>ROUND(L252*K252,3)</f>
        <v>0</v>
      </c>
      <c r="BL252" s="24" t="s">
        <v>92</v>
      </c>
      <c r="BM252" s="24" t="s">
        <v>287</v>
      </c>
    </row>
    <row r="253" s="10" customFormat="1" ht="16.5" customHeight="1">
      <c r="B253" s="227"/>
      <c r="C253" s="228"/>
      <c r="D253" s="228"/>
      <c r="E253" s="229" t="s">
        <v>5</v>
      </c>
      <c r="F253" s="230" t="s">
        <v>288</v>
      </c>
      <c r="G253" s="231"/>
      <c r="H253" s="231"/>
      <c r="I253" s="231"/>
      <c r="J253" s="228"/>
      <c r="K253" s="232">
        <v>65.730000000000004</v>
      </c>
      <c r="L253" s="228"/>
      <c r="M253" s="228"/>
      <c r="N253" s="228"/>
      <c r="O253" s="228"/>
      <c r="P253" s="228"/>
      <c r="Q253" s="228"/>
      <c r="R253" s="233"/>
      <c r="T253" s="234"/>
      <c r="U253" s="228"/>
      <c r="V253" s="228"/>
      <c r="W253" s="228"/>
      <c r="X253" s="228"/>
      <c r="Y253" s="228"/>
      <c r="Z253" s="228"/>
      <c r="AA253" s="235"/>
      <c r="AT253" s="236" t="s">
        <v>175</v>
      </c>
      <c r="AU253" s="236" t="s">
        <v>86</v>
      </c>
      <c r="AV253" s="10" t="s">
        <v>86</v>
      </c>
      <c r="AW253" s="10" t="s">
        <v>33</v>
      </c>
      <c r="AX253" s="10" t="s">
        <v>83</v>
      </c>
      <c r="AY253" s="236" t="s">
        <v>165</v>
      </c>
    </row>
    <row r="254" s="1" customFormat="1" ht="16.5" customHeight="1">
      <c r="B254" s="179"/>
      <c r="C254" s="215" t="s">
        <v>289</v>
      </c>
      <c r="D254" s="215" t="s">
        <v>166</v>
      </c>
      <c r="E254" s="216" t="s">
        <v>290</v>
      </c>
      <c r="F254" s="217" t="s">
        <v>291</v>
      </c>
      <c r="G254" s="217"/>
      <c r="H254" s="217"/>
      <c r="I254" s="217"/>
      <c r="J254" s="218" t="s">
        <v>286</v>
      </c>
      <c r="K254" s="219">
        <v>17.48</v>
      </c>
      <c r="L254" s="220">
        <v>0</v>
      </c>
      <c r="M254" s="220"/>
      <c r="N254" s="219">
        <f>ROUND(L254*K254,3)</f>
        <v>0</v>
      </c>
      <c r="O254" s="219"/>
      <c r="P254" s="219"/>
      <c r="Q254" s="219"/>
      <c r="R254" s="183"/>
      <c r="T254" s="221" t="s">
        <v>5</v>
      </c>
      <c r="U254" s="58" t="s">
        <v>44</v>
      </c>
      <c r="V254" s="49"/>
      <c r="W254" s="222">
        <f>V254*K254</f>
        <v>0</v>
      </c>
      <c r="X254" s="222">
        <v>0</v>
      </c>
      <c r="Y254" s="222">
        <f>X254*K254</f>
        <v>0</v>
      </c>
      <c r="Z254" s="222">
        <v>0</v>
      </c>
      <c r="AA254" s="223">
        <f>Z254*K254</f>
        <v>0</v>
      </c>
      <c r="AR254" s="24" t="s">
        <v>92</v>
      </c>
      <c r="AT254" s="24" t="s">
        <v>166</v>
      </c>
      <c r="AU254" s="24" t="s">
        <v>86</v>
      </c>
      <c r="AY254" s="24" t="s">
        <v>165</v>
      </c>
      <c r="BE254" s="138">
        <f>IF(U254="základná",N254,0)</f>
        <v>0</v>
      </c>
      <c r="BF254" s="138">
        <f>IF(U254="znížená",N254,0)</f>
        <v>0</v>
      </c>
      <c r="BG254" s="138">
        <f>IF(U254="zákl. prenesená",N254,0)</f>
        <v>0</v>
      </c>
      <c r="BH254" s="138">
        <f>IF(U254="zníž. prenesená",N254,0)</f>
        <v>0</v>
      </c>
      <c r="BI254" s="138">
        <f>IF(U254="nulová",N254,0)</f>
        <v>0</v>
      </c>
      <c r="BJ254" s="24" t="s">
        <v>86</v>
      </c>
      <c r="BK254" s="224">
        <f>ROUND(L254*K254,3)</f>
        <v>0</v>
      </c>
      <c r="BL254" s="24" t="s">
        <v>92</v>
      </c>
      <c r="BM254" s="24" t="s">
        <v>292</v>
      </c>
    </row>
    <row r="255" s="1" customFormat="1" ht="25.5" customHeight="1">
      <c r="B255" s="179"/>
      <c r="C255" s="266" t="s">
        <v>293</v>
      </c>
      <c r="D255" s="266" t="s">
        <v>294</v>
      </c>
      <c r="E255" s="267" t="s">
        <v>295</v>
      </c>
      <c r="F255" s="268" t="s">
        <v>296</v>
      </c>
      <c r="G255" s="268"/>
      <c r="H255" s="268"/>
      <c r="I255" s="268"/>
      <c r="J255" s="269" t="s">
        <v>297</v>
      </c>
      <c r="K255" s="270">
        <v>1</v>
      </c>
      <c r="L255" s="271">
        <v>0</v>
      </c>
      <c r="M255" s="271"/>
      <c r="N255" s="270">
        <f>ROUND(L255*K255,3)</f>
        <v>0</v>
      </c>
      <c r="O255" s="219"/>
      <c r="P255" s="219"/>
      <c r="Q255" s="219"/>
      <c r="R255" s="183"/>
      <c r="T255" s="221" t="s">
        <v>5</v>
      </c>
      <c r="U255" s="58" t="s">
        <v>44</v>
      </c>
      <c r="V255" s="49"/>
      <c r="W255" s="222">
        <f>V255*K255</f>
        <v>0</v>
      </c>
      <c r="X255" s="222">
        <v>0</v>
      </c>
      <c r="Y255" s="222">
        <f>X255*K255</f>
        <v>0</v>
      </c>
      <c r="Z255" s="222">
        <v>0</v>
      </c>
      <c r="AA255" s="223">
        <f>Z255*K255</f>
        <v>0</v>
      </c>
      <c r="AR255" s="24" t="s">
        <v>104</v>
      </c>
      <c r="AT255" s="24" t="s">
        <v>294</v>
      </c>
      <c r="AU255" s="24" t="s">
        <v>86</v>
      </c>
      <c r="AY255" s="24" t="s">
        <v>165</v>
      </c>
      <c r="BE255" s="138">
        <f>IF(U255="základná",N255,0)</f>
        <v>0</v>
      </c>
      <c r="BF255" s="138">
        <f>IF(U255="znížená",N255,0)</f>
        <v>0</v>
      </c>
      <c r="BG255" s="138">
        <f>IF(U255="zákl. prenesená",N255,0)</f>
        <v>0</v>
      </c>
      <c r="BH255" s="138">
        <f>IF(U255="zníž. prenesená",N255,0)</f>
        <v>0</v>
      </c>
      <c r="BI255" s="138">
        <f>IF(U255="nulová",N255,0)</f>
        <v>0</v>
      </c>
      <c r="BJ255" s="24" t="s">
        <v>86</v>
      </c>
      <c r="BK255" s="224">
        <f>ROUND(L255*K255,3)</f>
        <v>0</v>
      </c>
      <c r="BL255" s="24" t="s">
        <v>92</v>
      </c>
      <c r="BM255" s="24" t="s">
        <v>298</v>
      </c>
    </row>
    <row r="256" s="1" customFormat="1" ht="38.25" customHeight="1">
      <c r="B256" s="179"/>
      <c r="C256" s="215" t="s">
        <v>299</v>
      </c>
      <c r="D256" s="215" t="s">
        <v>166</v>
      </c>
      <c r="E256" s="216" t="s">
        <v>300</v>
      </c>
      <c r="F256" s="217" t="s">
        <v>301</v>
      </c>
      <c r="G256" s="217"/>
      <c r="H256" s="217"/>
      <c r="I256" s="217"/>
      <c r="J256" s="218" t="s">
        <v>297</v>
      </c>
      <c r="K256" s="219">
        <v>1</v>
      </c>
      <c r="L256" s="220">
        <v>0</v>
      </c>
      <c r="M256" s="220"/>
      <c r="N256" s="219">
        <f>ROUND(L256*K256,3)</f>
        <v>0</v>
      </c>
      <c r="O256" s="219"/>
      <c r="P256" s="219"/>
      <c r="Q256" s="219"/>
      <c r="R256" s="183"/>
      <c r="T256" s="221" t="s">
        <v>5</v>
      </c>
      <c r="U256" s="58" t="s">
        <v>44</v>
      </c>
      <c r="V256" s="49"/>
      <c r="W256" s="222">
        <f>V256*K256</f>
        <v>0</v>
      </c>
      <c r="X256" s="222">
        <v>0</v>
      </c>
      <c r="Y256" s="222">
        <f>X256*K256</f>
        <v>0</v>
      </c>
      <c r="Z256" s="222">
        <v>0</v>
      </c>
      <c r="AA256" s="223">
        <f>Z256*K256</f>
        <v>0</v>
      </c>
      <c r="AR256" s="24" t="s">
        <v>92</v>
      </c>
      <c r="AT256" s="24" t="s">
        <v>166</v>
      </c>
      <c r="AU256" s="24" t="s">
        <v>86</v>
      </c>
      <c r="AY256" s="24" t="s">
        <v>165</v>
      </c>
      <c r="BE256" s="138">
        <f>IF(U256="základná",N256,0)</f>
        <v>0</v>
      </c>
      <c r="BF256" s="138">
        <f>IF(U256="znížená",N256,0)</f>
        <v>0</v>
      </c>
      <c r="BG256" s="138">
        <f>IF(U256="zákl. prenesená",N256,0)</f>
        <v>0</v>
      </c>
      <c r="BH256" s="138">
        <f>IF(U256="zníž. prenesená",N256,0)</f>
        <v>0</v>
      </c>
      <c r="BI256" s="138">
        <f>IF(U256="nulová",N256,0)</f>
        <v>0</v>
      </c>
      <c r="BJ256" s="24" t="s">
        <v>86</v>
      </c>
      <c r="BK256" s="224">
        <f>ROUND(L256*K256,3)</f>
        <v>0</v>
      </c>
      <c r="BL256" s="24" t="s">
        <v>92</v>
      </c>
      <c r="BM256" s="24" t="s">
        <v>302</v>
      </c>
    </row>
    <row r="257" s="9" customFormat="1" ht="29.88" customHeight="1">
      <c r="B257" s="201"/>
      <c r="C257" s="202"/>
      <c r="D257" s="212" t="s">
        <v>133</v>
      </c>
      <c r="E257" s="212"/>
      <c r="F257" s="212"/>
      <c r="G257" s="212"/>
      <c r="H257" s="212"/>
      <c r="I257" s="212"/>
      <c r="J257" s="212"/>
      <c r="K257" s="212"/>
      <c r="L257" s="212"/>
      <c r="M257" s="212"/>
      <c r="N257" s="225">
        <f>BK257</f>
        <v>0</v>
      </c>
      <c r="O257" s="226"/>
      <c r="P257" s="226"/>
      <c r="Q257" s="226"/>
      <c r="R257" s="205"/>
      <c r="T257" s="206"/>
      <c r="U257" s="202"/>
      <c r="V257" s="202"/>
      <c r="W257" s="207">
        <f>SUM(W258:W287)</f>
        <v>0</v>
      </c>
      <c r="X257" s="202"/>
      <c r="Y257" s="207">
        <f>SUM(Y258:Y287)</f>
        <v>12.724748687549999</v>
      </c>
      <c r="Z257" s="202"/>
      <c r="AA257" s="208">
        <f>SUM(AA258:AA287)</f>
        <v>4.4647600000000001</v>
      </c>
      <c r="AR257" s="209" t="s">
        <v>83</v>
      </c>
      <c r="AT257" s="210" t="s">
        <v>76</v>
      </c>
      <c r="AU257" s="210" t="s">
        <v>83</v>
      </c>
      <c r="AY257" s="209" t="s">
        <v>165</v>
      </c>
      <c r="BK257" s="211">
        <f>SUM(BK258:BK287)</f>
        <v>0</v>
      </c>
    </row>
    <row r="258" s="1" customFormat="1" ht="38.25" customHeight="1">
      <c r="B258" s="179"/>
      <c r="C258" s="215" t="s">
        <v>303</v>
      </c>
      <c r="D258" s="215" t="s">
        <v>166</v>
      </c>
      <c r="E258" s="216" t="s">
        <v>304</v>
      </c>
      <c r="F258" s="217" t="s">
        <v>305</v>
      </c>
      <c r="G258" s="217"/>
      <c r="H258" s="217"/>
      <c r="I258" s="217"/>
      <c r="J258" s="218" t="s">
        <v>169</v>
      </c>
      <c r="K258" s="219">
        <v>220.59</v>
      </c>
      <c r="L258" s="220">
        <v>0</v>
      </c>
      <c r="M258" s="220"/>
      <c r="N258" s="219">
        <f>ROUND(L258*K258,3)</f>
        <v>0</v>
      </c>
      <c r="O258" s="219"/>
      <c r="P258" s="219"/>
      <c r="Q258" s="219"/>
      <c r="R258" s="183"/>
      <c r="T258" s="221" t="s">
        <v>5</v>
      </c>
      <c r="U258" s="58" t="s">
        <v>44</v>
      </c>
      <c r="V258" s="49"/>
      <c r="W258" s="222">
        <f>V258*K258</f>
        <v>0</v>
      </c>
      <c r="X258" s="222">
        <v>0.02572</v>
      </c>
      <c r="Y258" s="222">
        <f>X258*K258</f>
        <v>5.6735747999999999</v>
      </c>
      <c r="Z258" s="222">
        <v>0</v>
      </c>
      <c r="AA258" s="223">
        <f>Z258*K258</f>
        <v>0</v>
      </c>
      <c r="AR258" s="24" t="s">
        <v>92</v>
      </c>
      <c r="AT258" s="24" t="s">
        <v>166</v>
      </c>
      <c r="AU258" s="24" t="s">
        <v>86</v>
      </c>
      <c r="AY258" s="24" t="s">
        <v>165</v>
      </c>
      <c r="BE258" s="138">
        <f>IF(U258="základná",N258,0)</f>
        <v>0</v>
      </c>
      <c r="BF258" s="138">
        <f>IF(U258="znížená",N258,0)</f>
        <v>0</v>
      </c>
      <c r="BG258" s="138">
        <f>IF(U258="zákl. prenesená",N258,0)</f>
        <v>0</v>
      </c>
      <c r="BH258" s="138">
        <f>IF(U258="zníž. prenesená",N258,0)</f>
        <v>0</v>
      </c>
      <c r="BI258" s="138">
        <f>IF(U258="nulová",N258,0)</f>
        <v>0</v>
      </c>
      <c r="BJ258" s="24" t="s">
        <v>86</v>
      </c>
      <c r="BK258" s="224">
        <f>ROUND(L258*K258,3)</f>
        <v>0</v>
      </c>
      <c r="BL258" s="24" t="s">
        <v>92</v>
      </c>
      <c r="BM258" s="24" t="s">
        <v>306</v>
      </c>
    </row>
    <row r="259" s="12" customFormat="1" ht="16.5" customHeight="1">
      <c r="B259" s="247"/>
      <c r="C259" s="248"/>
      <c r="D259" s="248"/>
      <c r="E259" s="249" t="s">
        <v>5</v>
      </c>
      <c r="F259" s="250" t="s">
        <v>307</v>
      </c>
      <c r="G259" s="251"/>
      <c r="H259" s="251"/>
      <c r="I259" s="251"/>
      <c r="J259" s="248"/>
      <c r="K259" s="249" t="s">
        <v>5</v>
      </c>
      <c r="L259" s="248"/>
      <c r="M259" s="248"/>
      <c r="N259" s="248"/>
      <c r="O259" s="248"/>
      <c r="P259" s="248"/>
      <c r="Q259" s="248"/>
      <c r="R259" s="252"/>
      <c r="T259" s="253"/>
      <c r="U259" s="248"/>
      <c r="V259" s="248"/>
      <c r="W259" s="248"/>
      <c r="X259" s="248"/>
      <c r="Y259" s="248"/>
      <c r="Z259" s="248"/>
      <c r="AA259" s="254"/>
      <c r="AT259" s="255" t="s">
        <v>175</v>
      </c>
      <c r="AU259" s="255" t="s">
        <v>86</v>
      </c>
      <c r="AV259" s="12" t="s">
        <v>83</v>
      </c>
      <c r="AW259" s="12" t="s">
        <v>33</v>
      </c>
      <c r="AX259" s="12" t="s">
        <v>77</v>
      </c>
      <c r="AY259" s="255" t="s">
        <v>165</v>
      </c>
    </row>
    <row r="260" s="10" customFormat="1" ht="16.5" customHeight="1">
      <c r="B260" s="227"/>
      <c r="C260" s="228"/>
      <c r="D260" s="228"/>
      <c r="E260" s="229" t="s">
        <v>5</v>
      </c>
      <c r="F260" s="237" t="s">
        <v>308</v>
      </c>
      <c r="G260" s="228"/>
      <c r="H260" s="228"/>
      <c r="I260" s="228"/>
      <c r="J260" s="228"/>
      <c r="K260" s="232">
        <v>73.530000000000001</v>
      </c>
      <c r="L260" s="228"/>
      <c r="M260" s="228"/>
      <c r="N260" s="228"/>
      <c r="O260" s="228"/>
      <c r="P260" s="228"/>
      <c r="Q260" s="228"/>
      <c r="R260" s="233"/>
      <c r="T260" s="234"/>
      <c r="U260" s="228"/>
      <c r="V260" s="228"/>
      <c r="W260" s="228"/>
      <c r="X260" s="228"/>
      <c r="Y260" s="228"/>
      <c r="Z260" s="228"/>
      <c r="AA260" s="235"/>
      <c r="AT260" s="236" t="s">
        <v>175</v>
      </c>
      <c r="AU260" s="236" t="s">
        <v>86</v>
      </c>
      <c r="AV260" s="10" t="s">
        <v>86</v>
      </c>
      <c r="AW260" s="10" t="s">
        <v>33</v>
      </c>
      <c r="AX260" s="10" t="s">
        <v>77</v>
      </c>
      <c r="AY260" s="236" t="s">
        <v>165</v>
      </c>
    </row>
    <row r="261" s="12" customFormat="1" ht="16.5" customHeight="1">
      <c r="B261" s="247"/>
      <c r="C261" s="248"/>
      <c r="D261" s="248"/>
      <c r="E261" s="249" t="s">
        <v>5</v>
      </c>
      <c r="F261" s="256" t="s">
        <v>309</v>
      </c>
      <c r="G261" s="248"/>
      <c r="H261" s="248"/>
      <c r="I261" s="248"/>
      <c r="J261" s="248"/>
      <c r="K261" s="249" t="s">
        <v>5</v>
      </c>
      <c r="L261" s="248"/>
      <c r="M261" s="248"/>
      <c r="N261" s="248"/>
      <c r="O261" s="248"/>
      <c r="P261" s="248"/>
      <c r="Q261" s="248"/>
      <c r="R261" s="252"/>
      <c r="T261" s="253"/>
      <c r="U261" s="248"/>
      <c r="V261" s="248"/>
      <c r="W261" s="248"/>
      <c r="X261" s="248"/>
      <c r="Y261" s="248"/>
      <c r="Z261" s="248"/>
      <c r="AA261" s="254"/>
      <c r="AT261" s="255" t="s">
        <v>175</v>
      </c>
      <c r="AU261" s="255" t="s">
        <v>86</v>
      </c>
      <c r="AV261" s="12" t="s">
        <v>83</v>
      </c>
      <c r="AW261" s="12" t="s">
        <v>33</v>
      </c>
      <c r="AX261" s="12" t="s">
        <v>77</v>
      </c>
      <c r="AY261" s="255" t="s">
        <v>165</v>
      </c>
    </row>
    <row r="262" s="10" customFormat="1" ht="16.5" customHeight="1">
      <c r="B262" s="227"/>
      <c r="C262" s="228"/>
      <c r="D262" s="228"/>
      <c r="E262" s="229" t="s">
        <v>5</v>
      </c>
      <c r="F262" s="237" t="s">
        <v>308</v>
      </c>
      <c r="G262" s="228"/>
      <c r="H262" s="228"/>
      <c r="I262" s="228"/>
      <c r="J262" s="228"/>
      <c r="K262" s="232">
        <v>73.530000000000001</v>
      </c>
      <c r="L262" s="228"/>
      <c r="M262" s="228"/>
      <c r="N262" s="228"/>
      <c r="O262" s="228"/>
      <c r="P262" s="228"/>
      <c r="Q262" s="228"/>
      <c r="R262" s="233"/>
      <c r="T262" s="234"/>
      <c r="U262" s="228"/>
      <c r="V262" s="228"/>
      <c r="W262" s="228"/>
      <c r="X262" s="228"/>
      <c r="Y262" s="228"/>
      <c r="Z262" s="228"/>
      <c r="AA262" s="235"/>
      <c r="AT262" s="236" t="s">
        <v>175</v>
      </c>
      <c r="AU262" s="236" t="s">
        <v>86</v>
      </c>
      <c r="AV262" s="10" t="s">
        <v>86</v>
      </c>
      <c r="AW262" s="10" t="s">
        <v>33</v>
      </c>
      <c r="AX262" s="10" t="s">
        <v>77</v>
      </c>
      <c r="AY262" s="236" t="s">
        <v>165</v>
      </c>
    </row>
    <row r="263" s="12" customFormat="1" ht="16.5" customHeight="1">
      <c r="B263" s="247"/>
      <c r="C263" s="248"/>
      <c r="D263" s="248"/>
      <c r="E263" s="249" t="s">
        <v>5</v>
      </c>
      <c r="F263" s="256" t="s">
        <v>310</v>
      </c>
      <c r="G263" s="248"/>
      <c r="H263" s="248"/>
      <c r="I263" s="248"/>
      <c r="J263" s="248"/>
      <c r="K263" s="249" t="s">
        <v>5</v>
      </c>
      <c r="L263" s="248"/>
      <c r="M263" s="248"/>
      <c r="N263" s="248"/>
      <c r="O263" s="248"/>
      <c r="P263" s="248"/>
      <c r="Q263" s="248"/>
      <c r="R263" s="252"/>
      <c r="T263" s="253"/>
      <c r="U263" s="248"/>
      <c r="V263" s="248"/>
      <c r="W263" s="248"/>
      <c r="X263" s="248"/>
      <c r="Y263" s="248"/>
      <c r="Z263" s="248"/>
      <c r="AA263" s="254"/>
      <c r="AT263" s="255" t="s">
        <v>175</v>
      </c>
      <c r="AU263" s="255" t="s">
        <v>86</v>
      </c>
      <c r="AV263" s="12" t="s">
        <v>83</v>
      </c>
      <c r="AW263" s="12" t="s">
        <v>33</v>
      </c>
      <c r="AX263" s="12" t="s">
        <v>77</v>
      </c>
      <c r="AY263" s="255" t="s">
        <v>165</v>
      </c>
    </row>
    <row r="264" s="10" customFormat="1" ht="16.5" customHeight="1">
      <c r="B264" s="227"/>
      <c r="C264" s="228"/>
      <c r="D264" s="228"/>
      <c r="E264" s="229" t="s">
        <v>5</v>
      </c>
      <c r="F264" s="237" t="s">
        <v>308</v>
      </c>
      <c r="G264" s="228"/>
      <c r="H264" s="228"/>
      <c r="I264" s="228"/>
      <c r="J264" s="228"/>
      <c r="K264" s="232">
        <v>73.530000000000001</v>
      </c>
      <c r="L264" s="228"/>
      <c r="M264" s="228"/>
      <c r="N264" s="228"/>
      <c r="O264" s="228"/>
      <c r="P264" s="228"/>
      <c r="Q264" s="228"/>
      <c r="R264" s="233"/>
      <c r="T264" s="234"/>
      <c r="U264" s="228"/>
      <c r="V264" s="228"/>
      <c r="W264" s="228"/>
      <c r="X264" s="228"/>
      <c r="Y264" s="228"/>
      <c r="Z264" s="228"/>
      <c r="AA264" s="235"/>
      <c r="AT264" s="236" t="s">
        <v>175</v>
      </c>
      <c r="AU264" s="236" t="s">
        <v>86</v>
      </c>
      <c r="AV264" s="10" t="s">
        <v>86</v>
      </c>
      <c r="AW264" s="10" t="s">
        <v>33</v>
      </c>
      <c r="AX264" s="10" t="s">
        <v>77</v>
      </c>
      <c r="AY264" s="236" t="s">
        <v>165</v>
      </c>
    </row>
    <row r="265" s="11" customFormat="1" ht="16.5" customHeight="1">
      <c r="B265" s="238"/>
      <c r="C265" s="239"/>
      <c r="D265" s="239"/>
      <c r="E265" s="240" t="s">
        <v>5</v>
      </c>
      <c r="F265" s="241" t="s">
        <v>183</v>
      </c>
      <c r="G265" s="239"/>
      <c r="H265" s="239"/>
      <c r="I265" s="239"/>
      <c r="J265" s="239"/>
      <c r="K265" s="242">
        <v>220.59</v>
      </c>
      <c r="L265" s="239"/>
      <c r="M265" s="239"/>
      <c r="N265" s="239"/>
      <c r="O265" s="239"/>
      <c r="P265" s="239"/>
      <c r="Q265" s="239"/>
      <c r="R265" s="243"/>
      <c r="T265" s="244"/>
      <c r="U265" s="239"/>
      <c r="V265" s="239"/>
      <c r="W265" s="239"/>
      <c r="X265" s="239"/>
      <c r="Y265" s="239"/>
      <c r="Z265" s="239"/>
      <c r="AA265" s="245"/>
      <c r="AT265" s="246" t="s">
        <v>175</v>
      </c>
      <c r="AU265" s="246" t="s">
        <v>86</v>
      </c>
      <c r="AV265" s="11" t="s">
        <v>92</v>
      </c>
      <c r="AW265" s="11" t="s">
        <v>33</v>
      </c>
      <c r="AX265" s="11" t="s">
        <v>83</v>
      </c>
      <c r="AY265" s="246" t="s">
        <v>165</v>
      </c>
    </row>
    <row r="266" s="1" customFormat="1" ht="38.25" customHeight="1">
      <c r="B266" s="179"/>
      <c r="C266" s="215" t="s">
        <v>311</v>
      </c>
      <c r="D266" s="215" t="s">
        <v>166</v>
      </c>
      <c r="E266" s="216" t="s">
        <v>312</v>
      </c>
      <c r="F266" s="217" t="s">
        <v>313</v>
      </c>
      <c r="G266" s="217"/>
      <c r="H266" s="217"/>
      <c r="I266" s="217"/>
      <c r="J266" s="218" t="s">
        <v>169</v>
      </c>
      <c r="K266" s="219">
        <v>220.59</v>
      </c>
      <c r="L266" s="220">
        <v>0</v>
      </c>
      <c r="M266" s="220"/>
      <c r="N266" s="219">
        <f>ROUND(L266*K266,3)</f>
        <v>0</v>
      </c>
      <c r="O266" s="219"/>
      <c r="P266" s="219"/>
      <c r="Q266" s="219"/>
      <c r="R266" s="183"/>
      <c r="T266" s="221" t="s">
        <v>5</v>
      </c>
      <c r="U266" s="58" t="s">
        <v>44</v>
      </c>
      <c r="V266" s="49"/>
      <c r="W266" s="222">
        <f>V266*K266</f>
        <v>0</v>
      </c>
      <c r="X266" s="222">
        <v>0</v>
      </c>
      <c r="Y266" s="222">
        <f>X266*K266</f>
        <v>0</v>
      </c>
      <c r="Z266" s="222">
        <v>0</v>
      </c>
      <c r="AA266" s="223">
        <f>Z266*K266</f>
        <v>0</v>
      </c>
      <c r="AR266" s="24" t="s">
        <v>92</v>
      </c>
      <c r="AT266" s="24" t="s">
        <v>166</v>
      </c>
      <c r="AU266" s="24" t="s">
        <v>86</v>
      </c>
      <c r="AY266" s="24" t="s">
        <v>165</v>
      </c>
      <c r="BE266" s="138">
        <f>IF(U266="základná",N266,0)</f>
        <v>0</v>
      </c>
      <c r="BF266" s="138">
        <f>IF(U266="znížená",N266,0)</f>
        <v>0</v>
      </c>
      <c r="BG266" s="138">
        <f>IF(U266="zákl. prenesená",N266,0)</f>
        <v>0</v>
      </c>
      <c r="BH266" s="138">
        <f>IF(U266="zníž. prenesená",N266,0)</f>
        <v>0</v>
      </c>
      <c r="BI266" s="138">
        <f>IF(U266="nulová",N266,0)</f>
        <v>0</v>
      </c>
      <c r="BJ266" s="24" t="s">
        <v>86</v>
      </c>
      <c r="BK266" s="224">
        <f>ROUND(L266*K266,3)</f>
        <v>0</v>
      </c>
      <c r="BL266" s="24" t="s">
        <v>92</v>
      </c>
      <c r="BM266" s="24" t="s">
        <v>314</v>
      </c>
    </row>
    <row r="267" s="1" customFormat="1" ht="38.25" customHeight="1">
      <c r="B267" s="179"/>
      <c r="C267" s="215" t="s">
        <v>315</v>
      </c>
      <c r="D267" s="215" t="s">
        <v>166</v>
      </c>
      <c r="E267" s="216" t="s">
        <v>316</v>
      </c>
      <c r="F267" s="217" t="s">
        <v>317</v>
      </c>
      <c r="G267" s="217"/>
      <c r="H267" s="217"/>
      <c r="I267" s="217"/>
      <c r="J267" s="218" t="s">
        <v>169</v>
      </c>
      <c r="K267" s="219">
        <v>220.59</v>
      </c>
      <c r="L267" s="220">
        <v>0</v>
      </c>
      <c r="M267" s="220"/>
      <c r="N267" s="219">
        <f>ROUND(L267*K267,3)</f>
        <v>0</v>
      </c>
      <c r="O267" s="219"/>
      <c r="P267" s="219"/>
      <c r="Q267" s="219"/>
      <c r="R267" s="183"/>
      <c r="T267" s="221" t="s">
        <v>5</v>
      </c>
      <c r="U267" s="58" t="s">
        <v>44</v>
      </c>
      <c r="V267" s="49"/>
      <c r="W267" s="222">
        <f>V267*K267</f>
        <v>0</v>
      </c>
      <c r="X267" s="222">
        <v>0.02572</v>
      </c>
      <c r="Y267" s="222">
        <f>X267*K267</f>
        <v>5.6735747999999999</v>
      </c>
      <c r="Z267" s="222">
        <v>0</v>
      </c>
      <c r="AA267" s="223">
        <f>Z267*K267</f>
        <v>0</v>
      </c>
      <c r="AR267" s="24" t="s">
        <v>92</v>
      </c>
      <c r="AT267" s="24" t="s">
        <v>166</v>
      </c>
      <c r="AU267" s="24" t="s">
        <v>86</v>
      </c>
      <c r="AY267" s="24" t="s">
        <v>165</v>
      </c>
      <c r="BE267" s="138">
        <f>IF(U267="základná",N267,0)</f>
        <v>0</v>
      </c>
      <c r="BF267" s="138">
        <f>IF(U267="znížená",N267,0)</f>
        <v>0</v>
      </c>
      <c r="BG267" s="138">
        <f>IF(U267="zákl. prenesená",N267,0)</f>
        <v>0</v>
      </c>
      <c r="BH267" s="138">
        <f>IF(U267="zníž. prenesená",N267,0)</f>
        <v>0</v>
      </c>
      <c r="BI267" s="138">
        <f>IF(U267="nulová",N267,0)</f>
        <v>0</v>
      </c>
      <c r="BJ267" s="24" t="s">
        <v>86</v>
      </c>
      <c r="BK267" s="224">
        <f>ROUND(L267*K267,3)</f>
        <v>0</v>
      </c>
      <c r="BL267" s="24" t="s">
        <v>92</v>
      </c>
      <c r="BM267" s="24" t="s">
        <v>318</v>
      </c>
    </row>
    <row r="268" s="1" customFormat="1" ht="25.5" customHeight="1">
      <c r="B268" s="179"/>
      <c r="C268" s="215" t="s">
        <v>10</v>
      </c>
      <c r="D268" s="215" t="s">
        <v>166</v>
      </c>
      <c r="E268" s="216" t="s">
        <v>319</v>
      </c>
      <c r="F268" s="217" t="s">
        <v>320</v>
      </c>
      <c r="G268" s="217"/>
      <c r="H268" s="217"/>
      <c r="I268" s="217"/>
      <c r="J268" s="218" t="s">
        <v>169</v>
      </c>
      <c r="K268" s="219">
        <v>24.663</v>
      </c>
      <c r="L268" s="220">
        <v>0</v>
      </c>
      <c r="M268" s="220"/>
      <c r="N268" s="219">
        <f>ROUND(L268*K268,3)</f>
        <v>0</v>
      </c>
      <c r="O268" s="219"/>
      <c r="P268" s="219"/>
      <c r="Q268" s="219"/>
      <c r="R268" s="183"/>
      <c r="T268" s="221" t="s">
        <v>5</v>
      </c>
      <c r="U268" s="58" t="s">
        <v>44</v>
      </c>
      <c r="V268" s="49"/>
      <c r="W268" s="222">
        <f>V268*K268</f>
        <v>0</v>
      </c>
      <c r="X268" s="222">
        <v>0.042189999999999998</v>
      </c>
      <c r="Y268" s="222">
        <f>X268*K268</f>
        <v>1.04053197</v>
      </c>
      <c r="Z268" s="222">
        <v>0</v>
      </c>
      <c r="AA268" s="223">
        <f>Z268*K268</f>
        <v>0</v>
      </c>
      <c r="AR268" s="24" t="s">
        <v>92</v>
      </c>
      <c r="AT268" s="24" t="s">
        <v>166</v>
      </c>
      <c r="AU268" s="24" t="s">
        <v>86</v>
      </c>
      <c r="AY268" s="24" t="s">
        <v>165</v>
      </c>
      <c r="BE268" s="138">
        <f>IF(U268="základná",N268,0)</f>
        <v>0</v>
      </c>
      <c r="BF268" s="138">
        <f>IF(U268="znížená",N268,0)</f>
        <v>0</v>
      </c>
      <c r="BG268" s="138">
        <f>IF(U268="zákl. prenesená",N268,0)</f>
        <v>0</v>
      </c>
      <c r="BH268" s="138">
        <f>IF(U268="zníž. prenesená",N268,0)</f>
        <v>0</v>
      </c>
      <c r="BI268" s="138">
        <f>IF(U268="nulová",N268,0)</f>
        <v>0</v>
      </c>
      <c r="BJ268" s="24" t="s">
        <v>86</v>
      </c>
      <c r="BK268" s="224">
        <f>ROUND(L268*K268,3)</f>
        <v>0</v>
      </c>
      <c r="BL268" s="24" t="s">
        <v>92</v>
      </c>
      <c r="BM268" s="24" t="s">
        <v>321</v>
      </c>
    </row>
    <row r="269" s="12" customFormat="1" ht="16.5" customHeight="1">
      <c r="B269" s="247"/>
      <c r="C269" s="248"/>
      <c r="D269" s="248"/>
      <c r="E269" s="249" t="s">
        <v>5</v>
      </c>
      <c r="F269" s="250" t="s">
        <v>322</v>
      </c>
      <c r="G269" s="251"/>
      <c r="H269" s="251"/>
      <c r="I269" s="251"/>
      <c r="J269" s="248"/>
      <c r="K269" s="249" t="s">
        <v>5</v>
      </c>
      <c r="L269" s="248"/>
      <c r="M269" s="248"/>
      <c r="N269" s="248"/>
      <c r="O269" s="248"/>
      <c r="P269" s="248"/>
      <c r="Q269" s="248"/>
      <c r="R269" s="252"/>
      <c r="T269" s="253"/>
      <c r="U269" s="248"/>
      <c r="V269" s="248"/>
      <c r="W269" s="248"/>
      <c r="X269" s="248"/>
      <c r="Y269" s="248"/>
      <c r="Z269" s="248"/>
      <c r="AA269" s="254"/>
      <c r="AT269" s="255" t="s">
        <v>175</v>
      </c>
      <c r="AU269" s="255" t="s">
        <v>86</v>
      </c>
      <c r="AV269" s="12" t="s">
        <v>83</v>
      </c>
      <c r="AW269" s="12" t="s">
        <v>33</v>
      </c>
      <c r="AX269" s="12" t="s">
        <v>77</v>
      </c>
      <c r="AY269" s="255" t="s">
        <v>165</v>
      </c>
    </row>
    <row r="270" s="10" customFormat="1" ht="16.5" customHeight="1">
      <c r="B270" s="227"/>
      <c r="C270" s="228"/>
      <c r="D270" s="228"/>
      <c r="E270" s="229" t="s">
        <v>5</v>
      </c>
      <c r="F270" s="237" t="s">
        <v>323</v>
      </c>
      <c r="G270" s="228"/>
      <c r="H270" s="228"/>
      <c r="I270" s="228"/>
      <c r="J270" s="228"/>
      <c r="K270" s="232">
        <v>24.663</v>
      </c>
      <c r="L270" s="228"/>
      <c r="M270" s="228"/>
      <c r="N270" s="228"/>
      <c r="O270" s="228"/>
      <c r="P270" s="228"/>
      <c r="Q270" s="228"/>
      <c r="R270" s="233"/>
      <c r="T270" s="234"/>
      <c r="U270" s="228"/>
      <c r="V270" s="228"/>
      <c r="W270" s="228"/>
      <c r="X270" s="228"/>
      <c r="Y270" s="228"/>
      <c r="Z270" s="228"/>
      <c r="AA270" s="235"/>
      <c r="AT270" s="236" t="s">
        <v>175</v>
      </c>
      <c r="AU270" s="236" t="s">
        <v>86</v>
      </c>
      <c r="AV270" s="10" t="s">
        <v>86</v>
      </c>
      <c r="AW270" s="10" t="s">
        <v>33</v>
      </c>
      <c r="AX270" s="10" t="s">
        <v>83</v>
      </c>
      <c r="AY270" s="236" t="s">
        <v>165</v>
      </c>
    </row>
    <row r="271" s="1" customFormat="1" ht="16.5" customHeight="1">
      <c r="B271" s="179"/>
      <c r="C271" s="215" t="s">
        <v>324</v>
      </c>
      <c r="D271" s="215" t="s">
        <v>166</v>
      </c>
      <c r="E271" s="216" t="s">
        <v>325</v>
      </c>
      <c r="F271" s="217" t="s">
        <v>326</v>
      </c>
      <c r="G271" s="217"/>
      <c r="H271" s="217"/>
      <c r="I271" s="217"/>
      <c r="J271" s="218" t="s">
        <v>169</v>
      </c>
      <c r="K271" s="219">
        <v>220.59</v>
      </c>
      <c r="L271" s="220">
        <v>0</v>
      </c>
      <c r="M271" s="220"/>
      <c r="N271" s="219">
        <f>ROUND(L271*K271,3)</f>
        <v>0</v>
      </c>
      <c r="O271" s="219"/>
      <c r="P271" s="219"/>
      <c r="Q271" s="219"/>
      <c r="R271" s="183"/>
      <c r="T271" s="221" t="s">
        <v>5</v>
      </c>
      <c r="U271" s="58" t="s">
        <v>44</v>
      </c>
      <c r="V271" s="49"/>
      <c r="W271" s="222">
        <f>V271*K271</f>
        <v>0</v>
      </c>
      <c r="X271" s="222">
        <v>5.4945000000000003E-05</v>
      </c>
      <c r="Y271" s="222">
        <f>X271*K271</f>
        <v>0.012120317550000001</v>
      </c>
      <c r="Z271" s="222">
        <v>0</v>
      </c>
      <c r="AA271" s="223">
        <f>Z271*K271</f>
        <v>0</v>
      </c>
      <c r="AR271" s="24" t="s">
        <v>92</v>
      </c>
      <c r="AT271" s="24" t="s">
        <v>166</v>
      </c>
      <c r="AU271" s="24" t="s">
        <v>86</v>
      </c>
      <c r="AY271" s="24" t="s">
        <v>165</v>
      </c>
      <c r="BE271" s="138">
        <f>IF(U271="základná",N271,0)</f>
        <v>0</v>
      </c>
      <c r="BF271" s="138">
        <f>IF(U271="znížená",N271,0)</f>
        <v>0</v>
      </c>
      <c r="BG271" s="138">
        <f>IF(U271="zákl. prenesená",N271,0)</f>
        <v>0</v>
      </c>
      <c r="BH271" s="138">
        <f>IF(U271="zníž. prenesená",N271,0)</f>
        <v>0</v>
      </c>
      <c r="BI271" s="138">
        <f>IF(U271="nulová",N271,0)</f>
        <v>0</v>
      </c>
      <c r="BJ271" s="24" t="s">
        <v>86</v>
      </c>
      <c r="BK271" s="224">
        <f>ROUND(L271*K271,3)</f>
        <v>0</v>
      </c>
      <c r="BL271" s="24" t="s">
        <v>92</v>
      </c>
      <c r="BM271" s="24" t="s">
        <v>327</v>
      </c>
    </row>
    <row r="272" s="1" customFormat="1" ht="25.5" customHeight="1">
      <c r="B272" s="179"/>
      <c r="C272" s="215" t="s">
        <v>328</v>
      </c>
      <c r="D272" s="215" t="s">
        <v>166</v>
      </c>
      <c r="E272" s="216" t="s">
        <v>329</v>
      </c>
      <c r="F272" s="217" t="s">
        <v>330</v>
      </c>
      <c r="G272" s="217"/>
      <c r="H272" s="217"/>
      <c r="I272" s="217"/>
      <c r="J272" s="218" t="s">
        <v>169</v>
      </c>
      <c r="K272" s="219">
        <v>220.59</v>
      </c>
      <c r="L272" s="220">
        <v>0</v>
      </c>
      <c r="M272" s="220"/>
      <c r="N272" s="219">
        <f>ROUND(L272*K272,3)</f>
        <v>0</v>
      </c>
      <c r="O272" s="219"/>
      <c r="P272" s="219"/>
      <c r="Q272" s="219"/>
      <c r="R272" s="183"/>
      <c r="T272" s="221" t="s">
        <v>5</v>
      </c>
      <c r="U272" s="58" t="s">
        <v>44</v>
      </c>
      <c r="V272" s="49"/>
      <c r="W272" s="222">
        <f>V272*K272</f>
        <v>0</v>
      </c>
      <c r="X272" s="222">
        <v>0</v>
      </c>
      <c r="Y272" s="222">
        <f>X272*K272</f>
        <v>0</v>
      </c>
      <c r="Z272" s="222">
        <v>0</v>
      </c>
      <c r="AA272" s="223">
        <f>Z272*K272</f>
        <v>0</v>
      </c>
      <c r="AR272" s="24" t="s">
        <v>92</v>
      </c>
      <c r="AT272" s="24" t="s">
        <v>166</v>
      </c>
      <c r="AU272" s="24" t="s">
        <v>86</v>
      </c>
      <c r="AY272" s="24" t="s">
        <v>165</v>
      </c>
      <c r="BE272" s="138">
        <f>IF(U272="základná",N272,0)</f>
        <v>0</v>
      </c>
      <c r="BF272" s="138">
        <f>IF(U272="znížená",N272,0)</f>
        <v>0</v>
      </c>
      <c r="BG272" s="138">
        <f>IF(U272="zákl. prenesená",N272,0)</f>
        <v>0</v>
      </c>
      <c r="BH272" s="138">
        <f>IF(U272="zníž. prenesená",N272,0)</f>
        <v>0</v>
      </c>
      <c r="BI272" s="138">
        <f>IF(U272="nulová",N272,0)</f>
        <v>0</v>
      </c>
      <c r="BJ272" s="24" t="s">
        <v>86</v>
      </c>
      <c r="BK272" s="224">
        <f>ROUND(L272*K272,3)</f>
        <v>0</v>
      </c>
      <c r="BL272" s="24" t="s">
        <v>92</v>
      </c>
      <c r="BM272" s="24" t="s">
        <v>331</v>
      </c>
    </row>
    <row r="273" s="1" customFormat="1" ht="25.5" customHeight="1">
      <c r="B273" s="179"/>
      <c r="C273" s="215" t="s">
        <v>332</v>
      </c>
      <c r="D273" s="215" t="s">
        <v>166</v>
      </c>
      <c r="E273" s="216" t="s">
        <v>333</v>
      </c>
      <c r="F273" s="217" t="s">
        <v>334</v>
      </c>
      <c r="G273" s="217"/>
      <c r="H273" s="217"/>
      <c r="I273" s="217"/>
      <c r="J273" s="218" t="s">
        <v>169</v>
      </c>
      <c r="K273" s="219">
        <v>150</v>
      </c>
      <c r="L273" s="220">
        <v>0</v>
      </c>
      <c r="M273" s="220"/>
      <c r="N273" s="219">
        <f>ROUND(L273*K273,3)</f>
        <v>0</v>
      </c>
      <c r="O273" s="219"/>
      <c r="P273" s="219"/>
      <c r="Q273" s="219"/>
      <c r="R273" s="183"/>
      <c r="T273" s="221" t="s">
        <v>5</v>
      </c>
      <c r="U273" s="58" t="s">
        <v>44</v>
      </c>
      <c r="V273" s="49"/>
      <c r="W273" s="222">
        <f>V273*K273</f>
        <v>0</v>
      </c>
      <c r="X273" s="222">
        <v>0.0020500000000000002</v>
      </c>
      <c r="Y273" s="222">
        <f>X273*K273</f>
        <v>0.30750000000000005</v>
      </c>
      <c r="Z273" s="222">
        <v>0</v>
      </c>
      <c r="AA273" s="223">
        <f>Z273*K273</f>
        <v>0</v>
      </c>
      <c r="AR273" s="24" t="s">
        <v>92</v>
      </c>
      <c r="AT273" s="24" t="s">
        <v>166</v>
      </c>
      <c r="AU273" s="24" t="s">
        <v>86</v>
      </c>
      <c r="AY273" s="24" t="s">
        <v>165</v>
      </c>
      <c r="BE273" s="138">
        <f>IF(U273="základná",N273,0)</f>
        <v>0</v>
      </c>
      <c r="BF273" s="138">
        <f>IF(U273="znížená",N273,0)</f>
        <v>0</v>
      </c>
      <c r="BG273" s="138">
        <f>IF(U273="zákl. prenesená",N273,0)</f>
        <v>0</v>
      </c>
      <c r="BH273" s="138">
        <f>IF(U273="zníž. prenesená",N273,0)</f>
        <v>0</v>
      </c>
      <c r="BI273" s="138">
        <f>IF(U273="nulová",N273,0)</f>
        <v>0</v>
      </c>
      <c r="BJ273" s="24" t="s">
        <v>86</v>
      </c>
      <c r="BK273" s="224">
        <f>ROUND(L273*K273,3)</f>
        <v>0</v>
      </c>
      <c r="BL273" s="24" t="s">
        <v>92</v>
      </c>
      <c r="BM273" s="24" t="s">
        <v>335</v>
      </c>
    </row>
    <row r="274" s="10" customFormat="1" ht="16.5" customHeight="1">
      <c r="B274" s="227"/>
      <c r="C274" s="228"/>
      <c r="D274" s="228"/>
      <c r="E274" s="229" t="s">
        <v>5</v>
      </c>
      <c r="F274" s="230" t="s">
        <v>336</v>
      </c>
      <c r="G274" s="231"/>
      <c r="H274" s="231"/>
      <c r="I274" s="231"/>
      <c r="J274" s="228"/>
      <c r="K274" s="232">
        <v>150</v>
      </c>
      <c r="L274" s="228"/>
      <c r="M274" s="228"/>
      <c r="N274" s="228"/>
      <c r="O274" s="228"/>
      <c r="P274" s="228"/>
      <c r="Q274" s="228"/>
      <c r="R274" s="233"/>
      <c r="T274" s="234"/>
      <c r="U274" s="228"/>
      <c r="V274" s="228"/>
      <c r="W274" s="228"/>
      <c r="X274" s="228"/>
      <c r="Y274" s="228"/>
      <c r="Z274" s="228"/>
      <c r="AA274" s="235"/>
      <c r="AT274" s="236" t="s">
        <v>175</v>
      </c>
      <c r="AU274" s="236" t="s">
        <v>86</v>
      </c>
      <c r="AV274" s="10" t="s">
        <v>86</v>
      </c>
      <c r="AW274" s="10" t="s">
        <v>33</v>
      </c>
      <c r="AX274" s="10" t="s">
        <v>77</v>
      </c>
      <c r="AY274" s="236" t="s">
        <v>165</v>
      </c>
    </row>
    <row r="275" s="11" customFormat="1" ht="16.5" customHeight="1">
      <c r="B275" s="238"/>
      <c r="C275" s="239"/>
      <c r="D275" s="239"/>
      <c r="E275" s="240" t="s">
        <v>5</v>
      </c>
      <c r="F275" s="241" t="s">
        <v>183</v>
      </c>
      <c r="G275" s="239"/>
      <c r="H275" s="239"/>
      <c r="I275" s="239"/>
      <c r="J275" s="239"/>
      <c r="K275" s="242">
        <v>150</v>
      </c>
      <c r="L275" s="239"/>
      <c r="M275" s="239"/>
      <c r="N275" s="239"/>
      <c r="O275" s="239"/>
      <c r="P275" s="239"/>
      <c r="Q275" s="239"/>
      <c r="R275" s="243"/>
      <c r="T275" s="244"/>
      <c r="U275" s="239"/>
      <c r="V275" s="239"/>
      <c r="W275" s="239"/>
      <c r="X275" s="239"/>
      <c r="Y275" s="239"/>
      <c r="Z275" s="239"/>
      <c r="AA275" s="245"/>
      <c r="AT275" s="246" t="s">
        <v>175</v>
      </c>
      <c r="AU275" s="246" t="s">
        <v>86</v>
      </c>
      <c r="AV275" s="11" t="s">
        <v>92</v>
      </c>
      <c r="AW275" s="11" t="s">
        <v>33</v>
      </c>
      <c r="AX275" s="11" t="s">
        <v>83</v>
      </c>
      <c r="AY275" s="246" t="s">
        <v>165</v>
      </c>
    </row>
    <row r="276" s="1" customFormat="1" ht="38.25" customHeight="1">
      <c r="B276" s="179"/>
      <c r="C276" s="215" t="s">
        <v>337</v>
      </c>
      <c r="D276" s="215" t="s">
        <v>166</v>
      </c>
      <c r="E276" s="216" t="s">
        <v>338</v>
      </c>
      <c r="F276" s="217" t="s">
        <v>339</v>
      </c>
      <c r="G276" s="217"/>
      <c r="H276" s="217"/>
      <c r="I276" s="217"/>
      <c r="J276" s="218" t="s">
        <v>297</v>
      </c>
      <c r="K276" s="219">
        <v>4</v>
      </c>
      <c r="L276" s="220">
        <v>0</v>
      </c>
      <c r="M276" s="220"/>
      <c r="N276" s="219">
        <f>ROUND(L276*K276,3)</f>
        <v>0</v>
      </c>
      <c r="O276" s="219"/>
      <c r="P276" s="219"/>
      <c r="Q276" s="219"/>
      <c r="R276" s="183"/>
      <c r="T276" s="221" t="s">
        <v>5</v>
      </c>
      <c r="U276" s="58" t="s">
        <v>44</v>
      </c>
      <c r="V276" s="49"/>
      <c r="W276" s="222">
        <f>V276*K276</f>
        <v>0</v>
      </c>
      <c r="X276" s="222">
        <v>0</v>
      </c>
      <c r="Y276" s="222">
        <f>X276*K276</f>
        <v>0</v>
      </c>
      <c r="Z276" s="222">
        <v>0</v>
      </c>
      <c r="AA276" s="223">
        <f>Z276*K276</f>
        <v>0</v>
      </c>
      <c r="AR276" s="24" t="s">
        <v>92</v>
      </c>
      <c r="AT276" s="24" t="s">
        <v>166</v>
      </c>
      <c r="AU276" s="24" t="s">
        <v>86</v>
      </c>
      <c r="AY276" s="24" t="s">
        <v>165</v>
      </c>
      <c r="BE276" s="138">
        <f>IF(U276="základná",N276,0)</f>
        <v>0</v>
      </c>
      <c r="BF276" s="138">
        <f>IF(U276="znížená",N276,0)</f>
        <v>0</v>
      </c>
      <c r="BG276" s="138">
        <f>IF(U276="zákl. prenesená",N276,0)</f>
        <v>0</v>
      </c>
      <c r="BH276" s="138">
        <f>IF(U276="zníž. prenesená",N276,0)</f>
        <v>0</v>
      </c>
      <c r="BI276" s="138">
        <f>IF(U276="nulová",N276,0)</f>
        <v>0</v>
      </c>
      <c r="BJ276" s="24" t="s">
        <v>86</v>
      </c>
      <c r="BK276" s="224">
        <f>ROUND(L276*K276,3)</f>
        <v>0</v>
      </c>
      <c r="BL276" s="24" t="s">
        <v>92</v>
      </c>
      <c r="BM276" s="24" t="s">
        <v>340</v>
      </c>
    </row>
    <row r="277" s="1" customFormat="1" ht="16.5" customHeight="1">
      <c r="B277" s="179"/>
      <c r="C277" s="215" t="s">
        <v>341</v>
      </c>
      <c r="D277" s="215" t="s">
        <v>166</v>
      </c>
      <c r="E277" s="216" t="s">
        <v>342</v>
      </c>
      <c r="F277" s="217" t="s">
        <v>343</v>
      </c>
      <c r="G277" s="217"/>
      <c r="H277" s="217"/>
      <c r="I277" s="217"/>
      <c r="J277" s="218" t="s">
        <v>286</v>
      </c>
      <c r="K277" s="219">
        <v>41.539999999999999</v>
      </c>
      <c r="L277" s="220">
        <v>0</v>
      </c>
      <c r="M277" s="220"/>
      <c r="N277" s="219">
        <f>ROUND(L277*K277,3)</f>
        <v>0</v>
      </c>
      <c r="O277" s="219"/>
      <c r="P277" s="219"/>
      <c r="Q277" s="219"/>
      <c r="R277" s="183"/>
      <c r="T277" s="221" t="s">
        <v>5</v>
      </c>
      <c r="U277" s="58" t="s">
        <v>44</v>
      </c>
      <c r="V277" s="49"/>
      <c r="W277" s="222">
        <f>V277*K277</f>
        <v>0</v>
      </c>
      <c r="X277" s="222">
        <v>0.00042000000000000002</v>
      </c>
      <c r="Y277" s="222">
        <f>X277*K277</f>
        <v>0.017446800000000002</v>
      </c>
      <c r="Z277" s="222">
        <v>0</v>
      </c>
      <c r="AA277" s="223">
        <f>Z277*K277</f>
        <v>0</v>
      </c>
      <c r="AR277" s="24" t="s">
        <v>92</v>
      </c>
      <c r="AT277" s="24" t="s">
        <v>166</v>
      </c>
      <c r="AU277" s="24" t="s">
        <v>86</v>
      </c>
      <c r="AY277" s="24" t="s">
        <v>165</v>
      </c>
      <c r="BE277" s="138">
        <f>IF(U277="základná",N277,0)</f>
        <v>0</v>
      </c>
      <c r="BF277" s="138">
        <f>IF(U277="znížená",N277,0)</f>
        <v>0</v>
      </c>
      <c r="BG277" s="138">
        <f>IF(U277="zákl. prenesená",N277,0)</f>
        <v>0</v>
      </c>
      <c r="BH277" s="138">
        <f>IF(U277="zníž. prenesená",N277,0)</f>
        <v>0</v>
      </c>
      <c r="BI277" s="138">
        <f>IF(U277="nulová",N277,0)</f>
        <v>0</v>
      </c>
      <c r="BJ277" s="24" t="s">
        <v>86</v>
      </c>
      <c r="BK277" s="224">
        <f>ROUND(L277*K277,3)</f>
        <v>0</v>
      </c>
      <c r="BL277" s="24" t="s">
        <v>92</v>
      </c>
      <c r="BM277" s="24" t="s">
        <v>344</v>
      </c>
    </row>
    <row r="278" s="10" customFormat="1" ht="16.5" customHeight="1">
      <c r="B278" s="227"/>
      <c r="C278" s="228"/>
      <c r="D278" s="228"/>
      <c r="E278" s="229" t="s">
        <v>5</v>
      </c>
      <c r="F278" s="230" t="s">
        <v>345</v>
      </c>
      <c r="G278" s="231"/>
      <c r="H278" s="231"/>
      <c r="I278" s="231"/>
      <c r="J278" s="228"/>
      <c r="K278" s="232">
        <v>41.539999999999999</v>
      </c>
      <c r="L278" s="228"/>
      <c r="M278" s="228"/>
      <c r="N278" s="228"/>
      <c r="O278" s="228"/>
      <c r="P278" s="228"/>
      <c r="Q278" s="228"/>
      <c r="R278" s="233"/>
      <c r="T278" s="234"/>
      <c r="U278" s="228"/>
      <c r="V278" s="228"/>
      <c r="W278" s="228"/>
      <c r="X278" s="228"/>
      <c r="Y278" s="228"/>
      <c r="Z278" s="228"/>
      <c r="AA278" s="235"/>
      <c r="AT278" s="236" t="s">
        <v>175</v>
      </c>
      <c r="AU278" s="236" t="s">
        <v>86</v>
      </c>
      <c r="AV278" s="10" t="s">
        <v>86</v>
      </c>
      <c r="AW278" s="10" t="s">
        <v>33</v>
      </c>
      <c r="AX278" s="10" t="s">
        <v>83</v>
      </c>
      <c r="AY278" s="236" t="s">
        <v>165</v>
      </c>
    </row>
    <row r="279" s="1" customFormat="1" ht="16.5" customHeight="1">
      <c r="B279" s="179"/>
      <c r="C279" s="215" t="s">
        <v>346</v>
      </c>
      <c r="D279" s="215" t="s">
        <v>166</v>
      </c>
      <c r="E279" s="216" t="s">
        <v>347</v>
      </c>
      <c r="F279" s="217" t="s">
        <v>348</v>
      </c>
      <c r="G279" s="217"/>
      <c r="H279" s="217"/>
      <c r="I279" s="217"/>
      <c r="J279" s="218" t="s">
        <v>169</v>
      </c>
      <c r="K279" s="219">
        <v>18.524999999999999</v>
      </c>
      <c r="L279" s="220">
        <v>0</v>
      </c>
      <c r="M279" s="220"/>
      <c r="N279" s="219">
        <f>ROUND(L279*K279,3)</f>
        <v>0</v>
      </c>
      <c r="O279" s="219"/>
      <c r="P279" s="219"/>
      <c r="Q279" s="219"/>
      <c r="R279" s="183"/>
      <c r="T279" s="221" t="s">
        <v>5</v>
      </c>
      <c r="U279" s="58" t="s">
        <v>44</v>
      </c>
      <c r="V279" s="49"/>
      <c r="W279" s="222">
        <f>V279*K279</f>
        <v>0</v>
      </c>
      <c r="X279" s="222">
        <v>0</v>
      </c>
      <c r="Y279" s="222">
        <f>X279*K279</f>
        <v>0</v>
      </c>
      <c r="Z279" s="222">
        <v>0</v>
      </c>
      <c r="AA279" s="223">
        <f>Z279*K279</f>
        <v>0</v>
      </c>
      <c r="AR279" s="24" t="s">
        <v>92</v>
      </c>
      <c r="AT279" s="24" t="s">
        <v>166</v>
      </c>
      <c r="AU279" s="24" t="s">
        <v>86</v>
      </c>
      <c r="AY279" s="24" t="s">
        <v>165</v>
      </c>
      <c r="BE279" s="138">
        <f>IF(U279="základná",N279,0)</f>
        <v>0</v>
      </c>
      <c r="BF279" s="138">
        <f>IF(U279="znížená",N279,0)</f>
        <v>0</v>
      </c>
      <c r="BG279" s="138">
        <f>IF(U279="zákl. prenesená",N279,0)</f>
        <v>0</v>
      </c>
      <c r="BH279" s="138">
        <f>IF(U279="zníž. prenesená",N279,0)</f>
        <v>0</v>
      </c>
      <c r="BI279" s="138">
        <f>IF(U279="nulová",N279,0)</f>
        <v>0</v>
      </c>
      <c r="BJ279" s="24" t="s">
        <v>86</v>
      </c>
      <c r="BK279" s="224">
        <f>ROUND(L279*K279,3)</f>
        <v>0</v>
      </c>
      <c r="BL279" s="24" t="s">
        <v>92</v>
      </c>
      <c r="BM279" s="24" t="s">
        <v>349</v>
      </c>
    </row>
    <row r="280" s="1" customFormat="1" ht="25.5" customHeight="1">
      <c r="B280" s="179"/>
      <c r="C280" s="215" t="s">
        <v>350</v>
      </c>
      <c r="D280" s="215" t="s">
        <v>166</v>
      </c>
      <c r="E280" s="216" t="s">
        <v>351</v>
      </c>
      <c r="F280" s="217" t="s">
        <v>352</v>
      </c>
      <c r="G280" s="217"/>
      <c r="H280" s="217"/>
      <c r="I280" s="217"/>
      <c r="J280" s="218" t="s">
        <v>169</v>
      </c>
      <c r="K280" s="219">
        <v>194.12000000000001</v>
      </c>
      <c r="L280" s="220">
        <v>0</v>
      </c>
      <c r="M280" s="220"/>
      <c r="N280" s="219">
        <f>ROUND(L280*K280,3)</f>
        <v>0</v>
      </c>
      <c r="O280" s="219"/>
      <c r="P280" s="219"/>
      <c r="Q280" s="219"/>
      <c r="R280" s="183"/>
      <c r="T280" s="221" t="s">
        <v>5</v>
      </c>
      <c r="U280" s="58" t="s">
        <v>44</v>
      </c>
      <c r="V280" s="49"/>
      <c r="W280" s="222">
        <f>V280*K280</f>
        <v>0</v>
      </c>
      <c r="X280" s="222">
        <v>0</v>
      </c>
      <c r="Y280" s="222">
        <f>X280*K280</f>
        <v>0</v>
      </c>
      <c r="Z280" s="222">
        <v>0.023</v>
      </c>
      <c r="AA280" s="223">
        <f>Z280*K280</f>
        <v>4.4647600000000001</v>
      </c>
      <c r="AR280" s="24" t="s">
        <v>92</v>
      </c>
      <c r="AT280" s="24" t="s">
        <v>166</v>
      </c>
      <c r="AU280" s="24" t="s">
        <v>86</v>
      </c>
      <c r="AY280" s="24" t="s">
        <v>165</v>
      </c>
      <c r="BE280" s="138">
        <f>IF(U280="základná",N280,0)</f>
        <v>0</v>
      </c>
      <c r="BF280" s="138">
        <f>IF(U280="znížená",N280,0)</f>
        <v>0</v>
      </c>
      <c r="BG280" s="138">
        <f>IF(U280="zákl. prenesená",N280,0)</f>
        <v>0</v>
      </c>
      <c r="BH280" s="138">
        <f>IF(U280="zníž. prenesená",N280,0)</f>
        <v>0</v>
      </c>
      <c r="BI280" s="138">
        <f>IF(U280="nulová",N280,0)</f>
        <v>0</v>
      </c>
      <c r="BJ280" s="24" t="s">
        <v>86</v>
      </c>
      <c r="BK280" s="224">
        <f>ROUND(L280*K280,3)</f>
        <v>0</v>
      </c>
      <c r="BL280" s="24" t="s">
        <v>92</v>
      </c>
      <c r="BM280" s="24" t="s">
        <v>353</v>
      </c>
    </row>
    <row r="281" s="1" customFormat="1" ht="38.25" customHeight="1">
      <c r="B281" s="179"/>
      <c r="C281" s="215" t="s">
        <v>354</v>
      </c>
      <c r="D281" s="215" t="s">
        <v>166</v>
      </c>
      <c r="E281" s="216" t="s">
        <v>355</v>
      </c>
      <c r="F281" s="217" t="s">
        <v>356</v>
      </c>
      <c r="G281" s="217"/>
      <c r="H281" s="217"/>
      <c r="I281" s="217"/>
      <c r="J281" s="218" t="s">
        <v>357</v>
      </c>
      <c r="K281" s="219">
        <v>4.4649999999999999</v>
      </c>
      <c r="L281" s="220">
        <v>0</v>
      </c>
      <c r="M281" s="220"/>
      <c r="N281" s="219">
        <f>ROUND(L281*K281,3)</f>
        <v>0</v>
      </c>
      <c r="O281" s="219"/>
      <c r="P281" s="219"/>
      <c r="Q281" s="219"/>
      <c r="R281" s="183"/>
      <c r="T281" s="221" t="s">
        <v>5</v>
      </c>
      <c r="U281" s="58" t="s">
        <v>44</v>
      </c>
      <c r="V281" s="49"/>
      <c r="W281" s="222">
        <f>V281*K281</f>
        <v>0</v>
      </c>
      <c r="X281" s="222">
        <v>0</v>
      </c>
      <c r="Y281" s="222">
        <f>X281*K281</f>
        <v>0</v>
      </c>
      <c r="Z281" s="222">
        <v>0</v>
      </c>
      <c r="AA281" s="223">
        <f>Z281*K281</f>
        <v>0</v>
      </c>
      <c r="AR281" s="24" t="s">
        <v>92</v>
      </c>
      <c r="AT281" s="24" t="s">
        <v>166</v>
      </c>
      <c r="AU281" s="24" t="s">
        <v>86</v>
      </c>
      <c r="AY281" s="24" t="s">
        <v>165</v>
      </c>
      <c r="BE281" s="138">
        <f>IF(U281="základná",N281,0)</f>
        <v>0</v>
      </c>
      <c r="BF281" s="138">
        <f>IF(U281="znížená",N281,0)</f>
        <v>0</v>
      </c>
      <c r="BG281" s="138">
        <f>IF(U281="zákl. prenesená",N281,0)</f>
        <v>0</v>
      </c>
      <c r="BH281" s="138">
        <f>IF(U281="zníž. prenesená",N281,0)</f>
        <v>0</v>
      </c>
      <c r="BI281" s="138">
        <f>IF(U281="nulová",N281,0)</f>
        <v>0</v>
      </c>
      <c r="BJ281" s="24" t="s">
        <v>86</v>
      </c>
      <c r="BK281" s="224">
        <f>ROUND(L281*K281,3)</f>
        <v>0</v>
      </c>
      <c r="BL281" s="24" t="s">
        <v>92</v>
      </c>
      <c r="BM281" s="24" t="s">
        <v>358</v>
      </c>
    </row>
    <row r="282" s="1" customFormat="1" ht="25.5" customHeight="1">
      <c r="B282" s="179"/>
      <c r="C282" s="215" t="s">
        <v>359</v>
      </c>
      <c r="D282" s="215" t="s">
        <v>166</v>
      </c>
      <c r="E282" s="216" t="s">
        <v>360</v>
      </c>
      <c r="F282" s="217" t="s">
        <v>361</v>
      </c>
      <c r="G282" s="217"/>
      <c r="H282" s="217"/>
      <c r="I282" s="217"/>
      <c r="J282" s="218" t="s">
        <v>357</v>
      </c>
      <c r="K282" s="219">
        <v>4.4649999999999999</v>
      </c>
      <c r="L282" s="220">
        <v>0</v>
      </c>
      <c r="M282" s="220"/>
      <c r="N282" s="219">
        <f>ROUND(L282*K282,3)</f>
        <v>0</v>
      </c>
      <c r="O282" s="219"/>
      <c r="P282" s="219"/>
      <c r="Q282" s="219"/>
      <c r="R282" s="183"/>
      <c r="T282" s="221" t="s">
        <v>5</v>
      </c>
      <c r="U282" s="58" t="s">
        <v>44</v>
      </c>
      <c r="V282" s="49"/>
      <c r="W282" s="222">
        <f>V282*K282</f>
        <v>0</v>
      </c>
      <c r="X282" s="222">
        <v>0</v>
      </c>
      <c r="Y282" s="222">
        <f>X282*K282</f>
        <v>0</v>
      </c>
      <c r="Z282" s="222">
        <v>0</v>
      </c>
      <c r="AA282" s="223">
        <f>Z282*K282</f>
        <v>0</v>
      </c>
      <c r="AR282" s="24" t="s">
        <v>92</v>
      </c>
      <c r="AT282" s="24" t="s">
        <v>166</v>
      </c>
      <c r="AU282" s="24" t="s">
        <v>86</v>
      </c>
      <c r="AY282" s="24" t="s">
        <v>165</v>
      </c>
      <c r="BE282" s="138">
        <f>IF(U282="základná",N282,0)</f>
        <v>0</v>
      </c>
      <c r="BF282" s="138">
        <f>IF(U282="znížená",N282,0)</f>
        <v>0</v>
      </c>
      <c r="BG282" s="138">
        <f>IF(U282="zákl. prenesená",N282,0)</f>
        <v>0</v>
      </c>
      <c r="BH282" s="138">
        <f>IF(U282="zníž. prenesená",N282,0)</f>
        <v>0</v>
      </c>
      <c r="BI282" s="138">
        <f>IF(U282="nulová",N282,0)</f>
        <v>0</v>
      </c>
      <c r="BJ282" s="24" t="s">
        <v>86</v>
      </c>
      <c r="BK282" s="224">
        <f>ROUND(L282*K282,3)</f>
        <v>0</v>
      </c>
      <c r="BL282" s="24" t="s">
        <v>92</v>
      </c>
      <c r="BM282" s="24" t="s">
        <v>362</v>
      </c>
    </row>
    <row r="283" s="1" customFormat="1" ht="25.5" customHeight="1">
      <c r="B283" s="179"/>
      <c r="C283" s="215" t="s">
        <v>363</v>
      </c>
      <c r="D283" s="215" t="s">
        <v>166</v>
      </c>
      <c r="E283" s="216" t="s">
        <v>364</v>
      </c>
      <c r="F283" s="217" t="s">
        <v>365</v>
      </c>
      <c r="G283" s="217"/>
      <c r="H283" s="217"/>
      <c r="I283" s="217"/>
      <c r="J283" s="218" t="s">
        <v>357</v>
      </c>
      <c r="K283" s="219">
        <v>4.4649999999999999</v>
      </c>
      <c r="L283" s="220">
        <v>0</v>
      </c>
      <c r="M283" s="220"/>
      <c r="N283" s="219">
        <f>ROUND(L283*K283,3)</f>
        <v>0</v>
      </c>
      <c r="O283" s="219"/>
      <c r="P283" s="219"/>
      <c r="Q283" s="219"/>
      <c r="R283" s="183"/>
      <c r="T283" s="221" t="s">
        <v>5</v>
      </c>
      <c r="U283" s="58" t="s">
        <v>44</v>
      </c>
      <c r="V283" s="49"/>
      <c r="W283" s="222">
        <f>V283*K283</f>
        <v>0</v>
      </c>
      <c r="X283" s="222">
        <v>0</v>
      </c>
      <c r="Y283" s="222">
        <f>X283*K283</f>
        <v>0</v>
      </c>
      <c r="Z283" s="222">
        <v>0</v>
      </c>
      <c r="AA283" s="223">
        <f>Z283*K283</f>
        <v>0</v>
      </c>
      <c r="AR283" s="24" t="s">
        <v>92</v>
      </c>
      <c r="AT283" s="24" t="s">
        <v>166</v>
      </c>
      <c r="AU283" s="24" t="s">
        <v>86</v>
      </c>
      <c r="AY283" s="24" t="s">
        <v>165</v>
      </c>
      <c r="BE283" s="138">
        <f>IF(U283="základná",N283,0)</f>
        <v>0</v>
      </c>
      <c r="BF283" s="138">
        <f>IF(U283="znížená",N283,0)</f>
        <v>0</v>
      </c>
      <c r="BG283" s="138">
        <f>IF(U283="zákl. prenesená",N283,0)</f>
        <v>0</v>
      </c>
      <c r="BH283" s="138">
        <f>IF(U283="zníž. prenesená",N283,0)</f>
        <v>0</v>
      </c>
      <c r="BI283" s="138">
        <f>IF(U283="nulová",N283,0)</f>
        <v>0</v>
      </c>
      <c r="BJ283" s="24" t="s">
        <v>86</v>
      </c>
      <c r="BK283" s="224">
        <f>ROUND(L283*K283,3)</f>
        <v>0</v>
      </c>
      <c r="BL283" s="24" t="s">
        <v>92</v>
      </c>
      <c r="BM283" s="24" t="s">
        <v>366</v>
      </c>
    </row>
    <row r="284" s="1" customFormat="1" ht="25.5" customHeight="1">
      <c r="B284" s="179"/>
      <c r="C284" s="215" t="s">
        <v>367</v>
      </c>
      <c r="D284" s="215" t="s">
        <v>166</v>
      </c>
      <c r="E284" s="216" t="s">
        <v>368</v>
      </c>
      <c r="F284" s="217" t="s">
        <v>369</v>
      </c>
      <c r="G284" s="217"/>
      <c r="H284" s="217"/>
      <c r="I284" s="217"/>
      <c r="J284" s="218" t="s">
        <v>357</v>
      </c>
      <c r="K284" s="219">
        <v>107.16</v>
      </c>
      <c r="L284" s="220">
        <v>0</v>
      </c>
      <c r="M284" s="220"/>
      <c r="N284" s="219">
        <f>ROUND(L284*K284,3)</f>
        <v>0</v>
      </c>
      <c r="O284" s="219"/>
      <c r="P284" s="219"/>
      <c r="Q284" s="219"/>
      <c r="R284" s="183"/>
      <c r="T284" s="221" t="s">
        <v>5</v>
      </c>
      <c r="U284" s="58" t="s">
        <v>44</v>
      </c>
      <c r="V284" s="49"/>
      <c r="W284" s="222">
        <f>V284*K284</f>
        <v>0</v>
      </c>
      <c r="X284" s="222">
        <v>0</v>
      </c>
      <c r="Y284" s="222">
        <f>X284*K284</f>
        <v>0</v>
      </c>
      <c r="Z284" s="222">
        <v>0</v>
      </c>
      <c r="AA284" s="223">
        <f>Z284*K284</f>
        <v>0</v>
      </c>
      <c r="AR284" s="24" t="s">
        <v>92</v>
      </c>
      <c r="AT284" s="24" t="s">
        <v>166</v>
      </c>
      <c r="AU284" s="24" t="s">
        <v>86</v>
      </c>
      <c r="AY284" s="24" t="s">
        <v>165</v>
      </c>
      <c r="BE284" s="138">
        <f>IF(U284="základná",N284,0)</f>
        <v>0</v>
      </c>
      <c r="BF284" s="138">
        <f>IF(U284="znížená",N284,0)</f>
        <v>0</v>
      </c>
      <c r="BG284" s="138">
        <f>IF(U284="zákl. prenesená",N284,0)</f>
        <v>0</v>
      </c>
      <c r="BH284" s="138">
        <f>IF(U284="zníž. prenesená",N284,0)</f>
        <v>0</v>
      </c>
      <c r="BI284" s="138">
        <f>IF(U284="nulová",N284,0)</f>
        <v>0</v>
      </c>
      <c r="BJ284" s="24" t="s">
        <v>86</v>
      </c>
      <c r="BK284" s="224">
        <f>ROUND(L284*K284,3)</f>
        <v>0</v>
      </c>
      <c r="BL284" s="24" t="s">
        <v>92</v>
      </c>
      <c r="BM284" s="24" t="s">
        <v>370</v>
      </c>
    </row>
    <row r="285" s="1" customFormat="1" ht="25.5" customHeight="1">
      <c r="B285" s="179"/>
      <c r="C285" s="215" t="s">
        <v>371</v>
      </c>
      <c r="D285" s="215" t="s">
        <v>166</v>
      </c>
      <c r="E285" s="216" t="s">
        <v>372</v>
      </c>
      <c r="F285" s="217" t="s">
        <v>373</v>
      </c>
      <c r="G285" s="217"/>
      <c r="H285" s="217"/>
      <c r="I285" s="217"/>
      <c r="J285" s="218" t="s">
        <v>357</v>
      </c>
      <c r="K285" s="219">
        <v>4.4649999999999999</v>
      </c>
      <c r="L285" s="220">
        <v>0</v>
      </c>
      <c r="M285" s="220"/>
      <c r="N285" s="219">
        <f>ROUND(L285*K285,3)</f>
        <v>0</v>
      </c>
      <c r="O285" s="219"/>
      <c r="P285" s="219"/>
      <c r="Q285" s="219"/>
      <c r="R285" s="183"/>
      <c r="T285" s="221" t="s">
        <v>5</v>
      </c>
      <c r="U285" s="58" t="s">
        <v>44</v>
      </c>
      <c r="V285" s="49"/>
      <c r="W285" s="222">
        <f>V285*K285</f>
        <v>0</v>
      </c>
      <c r="X285" s="222">
        <v>0</v>
      </c>
      <c r="Y285" s="222">
        <f>X285*K285</f>
        <v>0</v>
      </c>
      <c r="Z285" s="222">
        <v>0</v>
      </c>
      <c r="AA285" s="223">
        <f>Z285*K285</f>
        <v>0</v>
      </c>
      <c r="AR285" s="24" t="s">
        <v>92</v>
      </c>
      <c r="AT285" s="24" t="s">
        <v>166</v>
      </c>
      <c r="AU285" s="24" t="s">
        <v>86</v>
      </c>
      <c r="AY285" s="24" t="s">
        <v>165</v>
      </c>
      <c r="BE285" s="138">
        <f>IF(U285="základná",N285,0)</f>
        <v>0</v>
      </c>
      <c r="BF285" s="138">
        <f>IF(U285="znížená",N285,0)</f>
        <v>0</v>
      </c>
      <c r="BG285" s="138">
        <f>IF(U285="zákl. prenesená",N285,0)</f>
        <v>0</v>
      </c>
      <c r="BH285" s="138">
        <f>IF(U285="zníž. prenesená",N285,0)</f>
        <v>0</v>
      </c>
      <c r="BI285" s="138">
        <f>IF(U285="nulová",N285,0)</f>
        <v>0</v>
      </c>
      <c r="BJ285" s="24" t="s">
        <v>86</v>
      </c>
      <c r="BK285" s="224">
        <f>ROUND(L285*K285,3)</f>
        <v>0</v>
      </c>
      <c r="BL285" s="24" t="s">
        <v>92</v>
      </c>
      <c r="BM285" s="24" t="s">
        <v>374</v>
      </c>
    </row>
    <row r="286" s="1" customFormat="1" ht="25.5" customHeight="1">
      <c r="B286" s="179"/>
      <c r="C286" s="215" t="s">
        <v>375</v>
      </c>
      <c r="D286" s="215" t="s">
        <v>166</v>
      </c>
      <c r="E286" s="216" t="s">
        <v>376</v>
      </c>
      <c r="F286" s="217" t="s">
        <v>377</v>
      </c>
      <c r="G286" s="217"/>
      <c r="H286" s="217"/>
      <c r="I286" s="217"/>
      <c r="J286" s="218" t="s">
        <v>357</v>
      </c>
      <c r="K286" s="219">
        <v>4.4649999999999999</v>
      </c>
      <c r="L286" s="220">
        <v>0</v>
      </c>
      <c r="M286" s="220"/>
      <c r="N286" s="219">
        <f>ROUND(L286*K286,3)</f>
        <v>0</v>
      </c>
      <c r="O286" s="219"/>
      <c r="P286" s="219"/>
      <c r="Q286" s="219"/>
      <c r="R286" s="183"/>
      <c r="T286" s="221" t="s">
        <v>5</v>
      </c>
      <c r="U286" s="58" t="s">
        <v>44</v>
      </c>
      <c r="V286" s="49"/>
      <c r="W286" s="222">
        <f>V286*K286</f>
        <v>0</v>
      </c>
      <c r="X286" s="222">
        <v>0</v>
      </c>
      <c r="Y286" s="222">
        <f>X286*K286</f>
        <v>0</v>
      </c>
      <c r="Z286" s="222">
        <v>0</v>
      </c>
      <c r="AA286" s="223">
        <f>Z286*K286</f>
        <v>0</v>
      </c>
      <c r="AR286" s="24" t="s">
        <v>92</v>
      </c>
      <c r="AT286" s="24" t="s">
        <v>166</v>
      </c>
      <c r="AU286" s="24" t="s">
        <v>86</v>
      </c>
      <c r="AY286" s="24" t="s">
        <v>165</v>
      </c>
      <c r="BE286" s="138">
        <f>IF(U286="základná",N286,0)</f>
        <v>0</v>
      </c>
      <c r="BF286" s="138">
        <f>IF(U286="znížená",N286,0)</f>
        <v>0</v>
      </c>
      <c r="BG286" s="138">
        <f>IF(U286="zákl. prenesená",N286,0)</f>
        <v>0</v>
      </c>
      <c r="BH286" s="138">
        <f>IF(U286="zníž. prenesená",N286,0)</f>
        <v>0</v>
      </c>
      <c r="BI286" s="138">
        <f>IF(U286="nulová",N286,0)</f>
        <v>0</v>
      </c>
      <c r="BJ286" s="24" t="s">
        <v>86</v>
      </c>
      <c r="BK286" s="224">
        <f>ROUND(L286*K286,3)</f>
        <v>0</v>
      </c>
      <c r="BL286" s="24" t="s">
        <v>92</v>
      </c>
      <c r="BM286" s="24" t="s">
        <v>378</v>
      </c>
    </row>
    <row r="287" s="1" customFormat="1" ht="25.5" customHeight="1">
      <c r="B287" s="179"/>
      <c r="C287" s="215" t="s">
        <v>379</v>
      </c>
      <c r="D287" s="215" t="s">
        <v>166</v>
      </c>
      <c r="E287" s="216" t="s">
        <v>380</v>
      </c>
      <c r="F287" s="217" t="s">
        <v>381</v>
      </c>
      <c r="G287" s="217"/>
      <c r="H287" s="217"/>
      <c r="I287" s="217"/>
      <c r="J287" s="218" t="s">
        <v>357</v>
      </c>
      <c r="K287" s="219">
        <v>4.4649999999999999</v>
      </c>
      <c r="L287" s="220">
        <v>0</v>
      </c>
      <c r="M287" s="220"/>
      <c r="N287" s="219">
        <f>ROUND(L287*K287,3)</f>
        <v>0</v>
      </c>
      <c r="O287" s="219"/>
      <c r="P287" s="219"/>
      <c r="Q287" s="219"/>
      <c r="R287" s="183"/>
      <c r="T287" s="221" t="s">
        <v>5</v>
      </c>
      <c r="U287" s="58" t="s">
        <v>44</v>
      </c>
      <c r="V287" s="49"/>
      <c r="W287" s="222">
        <f>V287*K287</f>
        <v>0</v>
      </c>
      <c r="X287" s="222">
        <v>0</v>
      </c>
      <c r="Y287" s="222">
        <f>X287*K287</f>
        <v>0</v>
      </c>
      <c r="Z287" s="222">
        <v>0</v>
      </c>
      <c r="AA287" s="223">
        <f>Z287*K287</f>
        <v>0</v>
      </c>
      <c r="AR287" s="24" t="s">
        <v>92</v>
      </c>
      <c r="AT287" s="24" t="s">
        <v>166</v>
      </c>
      <c r="AU287" s="24" t="s">
        <v>86</v>
      </c>
      <c r="AY287" s="24" t="s">
        <v>165</v>
      </c>
      <c r="BE287" s="138">
        <f>IF(U287="základná",N287,0)</f>
        <v>0</v>
      </c>
      <c r="BF287" s="138">
        <f>IF(U287="znížená",N287,0)</f>
        <v>0</v>
      </c>
      <c r="BG287" s="138">
        <f>IF(U287="zákl. prenesená",N287,0)</f>
        <v>0</v>
      </c>
      <c r="BH287" s="138">
        <f>IF(U287="zníž. prenesená",N287,0)</f>
        <v>0</v>
      </c>
      <c r="BI287" s="138">
        <f>IF(U287="nulová",N287,0)</f>
        <v>0</v>
      </c>
      <c r="BJ287" s="24" t="s">
        <v>86</v>
      </c>
      <c r="BK287" s="224">
        <f>ROUND(L287*K287,3)</f>
        <v>0</v>
      </c>
      <c r="BL287" s="24" t="s">
        <v>92</v>
      </c>
      <c r="BM287" s="24" t="s">
        <v>382</v>
      </c>
    </row>
    <row r="288" s="9" customFormat="1" ht="29.88" customHeight="1">
      <c r="B288" s="201"/>
      <c r="C288" s="202"/>
      <c r="D288" s="212" t="s">
        <v>134</v>
      </c>
      <c r="E288" s="212"/>
      <c r="F288" s="212"/>
      <c r="G288" s="212"/>
      <c r="H288" s="212"/>
      <c r="I288" s="212"/>
      <c r="J288" s="212"/>
      <c r="K288" s="212"/>
      <c r="L288" s="212"/>
      <c r="M288" s="212"/>
      <c r="N288" s="225">
        <f>BK288</f>
        <v>0</v>
      </c>
      <c r="O288" s="226"/>
      <c r="P288" s="226"/>
      <c r="Q288" s="226"/>
      <c r="R288" s="205"/>
      <c r="T288" s="206"/>
      <c r="U288" s="202"/>
      <c r="V288" s="202"/>
      <c r="W288" s="207">
        <f>W289</f>
        <v>0</v>
      </c>
      <c r="X288" s="202"/>
      <c r="Y288" s="207">
        <f>Y289</f>
        <v>0</v>
      </c>
      <c r="Z288" s="202"/>
      <c r="AA288" s="208">
        <f>AA289</f>
        <v>0</v>
      </c>
      <c r="AR288" s="209" t="s">
        <v>83</v>
      </c>
      <c r="AT288" s="210" t="s">
        <v>76</v>
      </c>
      <c r="AU288" s="210" t="s">
        <v>83</v>
      </c>
      <c r="AY288" s="209" t="s">
        <v>165</v>
      </c>
      <c r="BK288" s="211">
        <f>BK289</f>
        <v>0</v>
      </c>
    </row>
    <row r="289" s="1" customFormat="1" ht="38.25" customHeight="1">
      <c r="B289" s="179"/>
      <c r="C289" s="215" t="s">
        <v>383</v>
      </c>
      <c r="D289" s="215" t="s">
        <v>166</v>
      </c>
      <c r="E289" s="216" t="s">
        <v>384</v>
      </c>
      <c r="F289" s="217" t="s">
        <v>385</v>
      </c>
      <c r="G289" s="217"/>
      <c r="H289" s="217"/>
      <c r="I289" s="217"/>
      <c r="J289" s="218" t="s">
        <v>357</v>
      </c>
      <c r="K289" s="219">
        <v>33.997</v>
      </c>
      <c r="L289" s="220">
        <v>0</v>
      </c>
      <c r="M289" s="220"/>
      <c r="N289" s="219">
        <f>ROUND(L289*K289,3)</f>
        <v>0</v>
      </c>
      <c r="O289" s="219"/>
      <c r="P289" s="219"/>
      <c r="Q289" s="219"/>
      <c r="R289" s="183"/>
      <c r="T289" s="221" t="s">
        <v>5</v>
      </c>
      <c r="U289" s="58" t="s">
        <v>44</v>
      </c>
      <c r="V289" s="49"/>
      <c r="W289" s="222">
        <f>V289*K289</f>
        <v>0</v>
      </c>
      <c r="X289" s="222">
        <v>0</v>
      </c>
      <c r="Y289" s="222">
        <f>X289*K289</f>
        <v>0</v>
      </c>
      <c r="Z289" s="222">
        <v>0</v>
      </c>
      <c r="AA289" s="223">
        <f>Z289*K289</f>
        <v>0</v>
      </c>
      <c r="AR289" s="24" t="s">
        <v>92</v>
      </c>
      <c r="AT289" s="24" t="s">
        <v>166</v>
      </c>
      <c r="AU289" s="24" t="s">
        <v>86</v>
      </c>
      <c r="AY289" s="24" t="s">
        <v>165</v>
      </c>
      <c r="BE289" s="138">
        <f>IF(U289="základná",N289,0)</f>
        <v>0</v>
      </c>
      <c r="BF289" s="138">
        <f>IF(U289="znížená",N289,0)</f>
        <v>0</v>
      </c>
      <c r="BG289" s="138">
        <f>IF(U289="zákl. prenesená",N289,0)</f>
        <v>0</v>
      </c>
      <c r="BH289" s="138">
        <f>IF(U289="zníž. prenesená",N289,0)</f>
        <v>0</v>
      </c>
      <c r="BI289" s="138">
        <f>IF(U289="nulová",N289,0)</f>
        <v>0</v>
      </c>
      <c r="BJ289" s="24" t="s">
        <v>86</v>
      </c>
      <c r="BK289" s="224">
        <f>ROUND(L289*K289,3)</f>
        <v>0</v>
      </c>
      <c r="BL289" s="24" t="s">
        <v>92</v>
      </c>
      <c r="BM289" s="24" t="s">
        <v>386</v>
      </c>
    </row>
    <row r="290" s="9" customFormat="1" ht="37.44" customHeight="1">
      <c r="B290" s="201"/>
      <c r="C290" s="202"/>
      <c r="D290" s="203" t="s">
        <v>135</v>
      </c>
      <c r="E290" s="203"/>
      <c r="F290" s="203"/>
      <c r="G290" s="203"/>
      <c r="H290" s="203"/>
      <c r="I290" s="203"/>
      <c r="J290" s="203"/>
      <c r="K290" s="203"/>
      <c r="L290" s="203"/>
      <c r="M290" s="203"/>
      <c r="N290" s="272">
        <f>BK290</f>
        <v>0</v>
      </c>
      <c r="O290" s="273"/>
      <c r="P290" s="273"/>
      <c r="Q290" s="273"/>
      <c r="R290" s="205"/>
      <c r="T290" s="206"/>
      <c r="U290" s="202"/>
      <c r="V290" s="202"/>
      <c r="W290" s="207">
        <f>W291+W324+W327</f>
        <v>0</v>
      </c>
      <c r="X290" s="202"/>
      <c r="Y290" s="207">
        <f>Y291+Y324+Y327</f>
        <v>0.30287327000000003</v>
      </c>
      <c r="Z290" s="202"/>
      <c r="AA290" s="208">
        <f>AA291+AA324+AA327</f>
        <v>0</v>
      </c>
      <c r="AR290" s="209" t="s">
        <v>86</v>
      </c>
      <c r="AT290" s="210" t="s">
        <v>76</v>
      </c>
      <c r="AU290" s="210" t="s">
        <v>77</v>
      </c>
      <c r="AY290" s="209" t="s">
        <v>165</v>
      </c>
      <c r="BK290" s="211">
        <f>BK291+BK324+BK327</f>
        <v>0</v>
      </c>
    </row>
    <row r="291" s="9" customFormat="1" ht="19.92" customHeight="1">
      <c r="B291" s="201"/>
      <c r="C291" s="202"/>
      <c r="D291" s="212" t="s">
        <v>136</v>
      </c>
      <c r="E291" s="212"/>
      <c r="F291" s="212"/>
      <c r="G291" s="212"/>
      <c r="H291" s="212"/>
      <c r="I291" s="212"/>
      <c r="J291" s="212"/>
      <c r="K291" s="212"/>
      <c r="L291" s="212"/>
      <c r="M291" s="212"/>
      <c r="N291" s="213">
        <f>BK291</f>
        <v>0</v>
      </c>
      <c r="O291" s="214"/>
      <c r="P291" s="214"/>
      <c r="Q291" s="214"/>
      <c r="R291" s="205"/>
      <c r="T291" s="206"/>
      <c r="U291" s="202"/>
      <c r="V291" s="202"/>
      <c r="W291" s="207">
        <f>SUM(W292:W323)</f>
        <v>0</v>
      </c>
      <c r="X291" s="202"/>
      <c r="Y291" s="207">
        <f>SUM(Y292:Y323)</f>
        <v>0.25367258000000004</v>
      </c>
      <c r="Z291" s="202"/>
      <c r="AA291" s="208">
        <f>SUM(AA292:AA323)</f>
        <v>0</v>
      </c>
      <c r="AR291" s="209" t="s">
        <v>86</v>
      </c>
      <c r="AT291" s="210" t="s">
        <v>76</v>
      </c>
      <c r="AU291" s="210" t="s">
        <v>83</v>
      </c>
      <c r="AY291" s="209" t="s">
        <v>165</v>
      </c>
      <c r="BK291" s="211">
        <f>SUM(BK292:BK323)</f>
        <v>0</v>
      </c>
    </row>
    <row r="292" s="1" customFormat="1" ht="25.5" customHeight="1">
      <c r="B292" s="179"/>
      <c r="C292" s="215" t="s">
        <v>387</v>
      </c>
      <c r="D292" s="215" t="s">
        <v>166</v>
      </c>
      <c r="E292" s="216" t="s">
        <v>388</v>
      </c>
      <c r="F292" s="217" t="s">
        <v>389</v>
      </c>
      <c r="G292" s="217"/>
      <c r="H292" s="217"/>
      <c r="I292" s="217"/>
      <c r="J292" s="218" t="s">
        <v>169</v>
      </c>
      <c r="K292" s="219">
        <v>84.679000000000002</v>
      </c>
      <c r="L292" s="220">
        <v>0</v>
      </c>
      <c r="M292" s="220"/>
      <c r="N292" s="219">
        <f>ROUND(L292*K292,3)</f>
        <v>0</v>
      </c>
      <c r="O292" s="219"/>
      <c r="P292" s="219"/>
      <c r="Q292" s="219"/>
      <c r="R292" s="183"/>
      <c r="T292" s="221" t="s">
        <v>5</v>
      </c>
      <c r="U292" s="58" t="s">
        <v>44</v>
      </c>
      <c r="V292" s="49"/>
      <c r="W292" s="222">
        <f>V292*K292</f>
        <v>0</v>
      </c>
      <c r="X292" s="222">
        <v>0</v>
      </c>
      <c r="Y292" s="222">
        <f>X292*K292</f>
        <v>0</v>
      </c>
      <c r="Z292" s="222">
        <v>0</v>
      </c>
      <c r="AA292" s="223">
        <f>Z292*K292</f>
        <v>0</v>
      </c>
      <c r="AR292" s="24" t="s">
        <v>299</v>
      </c>
      <c r="AT292" s="24" t="s">
        <v>166</v>
      </c>
      <c r="AU292" s="24" t="s">
        <v>86</v>
      </c>
      <c r="AY292" s="24" t="s">
        <v>165</v>
      </c>
      <c r="BE292" s="138">
        <f>IF(U292="základná",N292,0)</f>
        <v>0</v>
      </c>
      <c r="BF292" s="138">
        <f>IF(U292="znížená",N292,0)</f>
        <v>0</v>
      </c>
      <c r="BG292" s="138">
        <f>IF(U292="zákl. prenesená",N292,0)</f>
        <v>0</v>
      </c>
      <c r="BH292" s="138">
        <f>IF(U292="zníž. prenesená",N292,0)</f>
        <v>0</v>
      </c>
      <c r="BI292" s="138">
        <f>IF(U292="nulová",N292,0)</f>
        <v>0</v>
      </c>
      <c r="BJ292" s="24" t="s">
        <v>86</v>
      </c>
      <c r="BK292" s="224">
        <f>ROUND(L292*K292,3)</f>
        <v>0</v>
      </c>
      <c r="BL292" s="24" t="s">
        <v>299</v>
      </c>
      <c r="BM292" s="24" t="s">
        <v>390</v>
      </c>
    </row>
    <row r="293" s="1" customFormat="1" ht="16.5" customHeight="1">
      <c r="B293" s="179"/>
      <c r="C293" s="266" t="s">
        <v>391</v>
      </c>
      <c r="D293" s="266" t="s">
        <v>294</v>
      </c>
      <c r="E293" s="267" t="s">
        <v>392</v>
      </c>
      <c r="F293" s="268" t="s">
        <v>393</v>
      </c>
      <c r="G293" s="268"/>
      <c r="H293" s="268"/>
      <c r="I293" s="268"/>
      <c r="J293" s="269" t="s">
        <v>357</v>
      </c>
      <c r="K293" s="270">
        <v>0.050999999999999997</v>
      </c>
      <c r="L293" s="271">
        <v>0</v>
      </c>
      <c r="M293" s="271"/>
      <c r="N293" s="270">
        <f>ROUND(L293*K293,3)</f>
        <v>0</v>
      </c>
      <c r="O293" s="219"/>
      <c r="P293" s="219"/>
      <c r="Q293" s="219"/>
      <c r="R293" s="183"/>
      <c r="T293" s="221" t="s">
        <v>5</v>
      </c>
      <c r="U293" s="58" t="s">
        <v>44</v>
      </c>
      <c r="V293" s="49"/>
      <c r="W293" s="222">
        <f>V293*K293</f>
        <v>0</v>
      </c>
      <c r="X293" s="222">
        <v>1</v>
      </c>
      <c r="Y293" s="222">
        <f>X293*K293</f>
        <v>0.050999999999999997</v>
      </c>
      <c r="Z293" s="222">
        <v>0</v>
      </c>
      <c r="AA293" s="223">
        <f>Z293*K293</f>
        <v>0</v>
      </c>
      <c r="AR293" s="24" t="s">
        <v>371</v>
      </c>
      <c r="AT293" s="24" t="s">
        <v>294</v>
      </c>
      <c r="AU293" s="24" t="s">
        <v>86</v>
      </c>
      <c r="AY293" s="24" t="s">
        <v>165</v>
      </c>
      <c r="BE293" s="138">
        <f>IF(U293="základná",N293,0)</f>
        <v>0</v>
      </c>
      <c r="BF293" s="138">
        <f>IF(U293="znížená",N293,0)</f>
        <v>0</v>
      </c>
      <c r="BG293" s="138">
        <f>IF(U293="zákl. prenesená",N293,0)</f>
        <v>0</v>
      </c>
      <c r="BH293" s="138">
        <f>IF(U293="zníž. prenesená",N293,0)</f>
        <v>0</v>
      </c>
      <c r="BI293" s="138">
        <f>IF(U293="nulová",N293,0)</f>
        <v>0</v>
      </c>
      <c r="BJ293" s="24" t="s">
        <v>86</v>
      </c>
      <c r="BK293" s="224">
        <f>ROUND(L293*K293,3)</f>
        <v>0</v>
      </c>
      <c r="BL293" s="24" t="s">
        <v>299</v>
      </c>
      <c r="BM293" s="24" t="s">
        <v>394</v>
      </c>
    </row>
    <row r="294" s="10" customFormat="1" ht="16.5" customHeight="1">
      <c r="B294" s="227"/>
      <c r="C294" s="228"/>
      <c r="D294" s="228"/>
      <c r="E294" s="229" t="s">
        <v>5</v>
      </c>
      <c r="F294" s="230" t="s">
        <v>395</v>
      </c>
      <c r="G294" s="231"/>
      <c r="H294" s="231"/>
      <c r="I294" s="231"/>
      <c r="J294" s="228"/>
      <c r="K294" s="232">
        <v>0.050999999999999997</v>
      </c>
      <c r="L294" s="228"/>
      <c r="M294" s="228"/>
      <c r="N294" s="228"/>
      <c r="O294" s="228"/>
      <c r="P294" s="228"/>
      <c r="Q294" s="228"/>
      <c r="R294" s="233"/>
      <c r="T294" s="234"/>
      <c r="U294" s="228"/>
      <c r="V294" s="228"/>
      <c r="W294" s="228"/>
      <c r="X294" s="228"/>
      <c r="Y294" s="228"/>
      <c r="Z294" s="228"/>
      <c r="AA294" s="235"/>
      <c r="AT294" s="236" t="s">
        <v>175</v>
      </c>
      <c r="AU294" s="236" t="s">
        <v>86</v>
      </c>
      <c r="AV294" s="10" t="s">
        <v>86</v>
      </c>
      <c r="AW294" s="10" t="s">
        <v>33</v>
      </c>
      <c r="AX294" s="10" t="s">
        <v>83</v>
      </c>
      <c r="AY294" s="236" t="s">
        <v>165</v>
      </c>
    </row>
    <row r="295" s="1" customFormat="1" ht="25.5" customHeight="1">
      <c r="B295" s="179"/>
      <c r="C295" s="215" t="s">
        <v>396</v>
      </c>
      <c r="D295" s="215" t="s">
        <v>166</v>
      </c>
      <c r="E295" s="216" t="s">
        <v>397</v>
      </c>
      <c r="F295" s="217" t="s">
        <v>398</v>
      </c>
      <c r="G295" s="217"/>
      <c r="H295" s="217"/>
      <c r="I295" s="217"/>
      <c r="J295" s="218" t="s">
        <v>169</v>
      </c>
      <c r="K295" s="219">
        <v>84.679000000000002</v>
      </c>
      <c r="L295" s="220">
        <v>0</v>
      </c>
      <c r="M295" s="220"/>
      <c r="N295" s="219">
        <f>ROUND(L295*K295,3)</f>
        <v>0</v>
      </c>
      <c r="O295" s="219"/>
      <c r="P295" s="219"/>
      <c r="Q295" s="219"/>
      <c r="R295" s="183"/>
      <c r="T295" s="221" t="s">
        <v>5</v>
      </c>
      <c r="U295" s="58" t="s">
        <v>44</v>
      </c>
      <c r="V295" s="49"/>
      <c r="W295" s="222">
        <f>V295*K295</f>
        <v>0</v>
      </c>
      <c r="X295" s="222">
        <v>0.00022000000000000001</v>
      </c>
      <c r="Y295" s="222">
        <f>X295*K295</f>
        <v>0.018629380000000001</v>
      </c>
      <c r="Z295" s="222">
        <v>0</v>
      </c>
      <c r="AA295" s="223">
        <f>Z295*K295</f>
        <v>0</v>
      </c>
      <c r="AR295" s="24" t="s">
        <v>299</v>
      </c>
      <c r="AT295" s="24" t="s">
        <v>166</v>
      </c>
      <c r="AU295" s="24" t="s">
        <v>86</v>
      </c>
      <c r="AY295" s="24" t="s">
        <v>165</v>
      </c>
      <c r="BE295" s="138">
        <f>IF(U295="základná",N295,0)</f>
        <v>0</v>
      </c>
      <c r="BF295" s="138">
        <f>IF(U295="znížená",N295,0)</f>
        <v>0</v>
      </c>
      <c r="BG295" s="138">
        <f>IF(U295="zákl. prenesená",N295,0)</f>
        <v>0</v>
      </c>
      <c r="BH295" s="138">
        <f>IF(U295="zníž. prenesená",N295,0)</f>
        <v>0</v>
      </c>
      <c r="BI295" s="138">
        <f>IF(U295="nulová",N295,0)</f>
        <v>0</v>
      </c>
      <c r="BJ295" s="24" t="s">
        <v>86</v>
      </c>
      <c r="BK295" s="224">
        <f>ROUND(L295*K295,3)</f>
        <v>0</v>
      </c>
      <c r="BL295" s="24" t="s">
        <v>299</v>
      </c>
      <c r="BM295" s="24" t="s">
        <v>399</v>
      </c>
    </row>
    <row r="296" s="10" customFormat="1" ht="25.5" customHeight="1">
      <c r="B296" s="227"/>
      <c r="C296" s="228"/>
      <c r="D296" s="228"/>
      <c r="E296" s="229" t="s">
        <v>5</v>
      </c>
      <c r="F296" s="230" t="s">
        <v>400</v>
      </c>
      <c r="G296" s="231"/>
      <c r="H296" s="231"/>
      <c r="I296" s="231"/>
      <c r="J296" s="228"/>
      <c r="K296" s="232">
        <v>84.679000000000002</v>
      </c>
      <c r="L296" s="228"/>
      <c r="M296" s="228"/>
      <c r="N296" s="228"/>
      <c r="O296" s="228"/>
      <c r="P296" s="228"/>
      <c r="Q296" s="228"/>
      <c r="R296" s="233"/>
      <c r="T296" s="234"/>
      <c r="U296" s="228"/>
      <c r="V296" s="228"/>
      <c r="W296" s="228"/>
      <c r="X296" s="228"/>
      <c r="Y296" s="228"/>
      <c r="Z296" s="228"/>
      <c r="AA296" s="235"/>
      <c r="AT296" s="236" t="s">
        <v>175</v>
      </c>
      <c r="AU296" s="236" t="s">
        <v>86</v>
      </c>
      <c r="AV296" s="10" t="s">
        <v>86</v>
      </c>
      <c r="AW296" s="10" t="s">
        <v>33</v>
      </c>
      <c r="AX296" s="10" t="s">
        <v>77</v>
      </c>
      <c r="AY296" s="236" t="s">
        <v>165</v>
      </c>
    </row>
    <row r="297" s="11" customFormat="1" ht="16.5" customHeight="1">
      <c r="B297" s="238"/>
      <c r="C297" s="239"/>
      <c r="D297" s="239"/>
      <c r="E297" s="240" t="s">
        <v>5</v>
      </c>
      <c r="F297" s="241" t="s">
        <v>183</v>
      </c>
      <c r="G297" s="239"/>
      <c r="H297" s="239"/>
      <c r="I297" s="239"/>
      <c r="J297" s="239"/>
      <c r="K297" s="242">
        <v>84.679000000000002</v>
      </c>
      <c r="L297" s="239"/>
      <c r="M297" s="239"/>
      <c r="N297" s="239"/>
      <c r="O297" s="239"/>
      <c r="P297" s="239"/>
      <c r="Q297" s="239"/>
      <c r="R297" s="243"/>
      <c r="T297" s="244"/>
      <c r="U297" s="239"/>
      <c r="V297" s="239"/>
      <c r="W297" s="239"/>
      <c r="X297" s="239"/>
      <c r="Y297" s="239"/>
      <c r="Z297" s="239"/>
      <c r="AA297" s="245"/>
      <c r="AT297" s="246" t="s">
        <v>175</v>
      </c>
      <c r="AU297" s="246" t="s">
        <v>86</v>
      </c>
      <c r="AV297" s="11" t="s">
        <v>92</v>
      </c>
      <c r="AW297" s="11" t="s">
        <v>33</v>
      </c>
      <c r="AX297" s="11" t="s">
        <v>83</v>
      </c>
      <c r="AY297" s="246" t="s">
        <v>165</v>
      </c>
    </row>
    <row r="298" s="1" customFormat="1" ht="16.5" customHeight="1">
      <c r="B298" s="179"/>
      <c r="C298" s="266" t="s">
        <v>401</v>
      </c>
      <c r="D298" s="266" t="s">
        <v>294</v>
      </c>
      <c r="E298" s="267" t="s">
        <v>402</v>
      </c>
      <c r="F298" s="268" t="s">
        <v>403</v>
      </c>
      <c r="G298" s="268"/>
      <c r="H298" s="268"/>
      <c r="I298" s="268"/>
      <c r="J298" s="269" t="s">
        <v>404</v>
      </c>
      <c r="K298" s="270">
        <v>178.71199999999999</v>
      </c>
      <c r="L298" s="271">
        <v>0</v>
      </c>
      <c r="M298" s="271"/>
      <c r="N298" s="270">
        <f>ROUND(L298*K298,3)</f>
        <v>0</v>
      </c>
      <c r="O298" s="219"/>
      <c r="P298" s="219"/>
      <c r="Q298" s="219"/>
      <c r="R298" s="183"/>
      <c r="T298" s="221" t="s">
        <v>5</v>
      </c>
      <c r="U298" s="58" t="s">
        <v>44</v>
      </c>
      <c r="V298" s="49"/>
      <c r="W298" s="222">
        <f>V298*K298</f>
        <v>0</v>
      </c>
      <c r="X298" s="222">
        <v>0</v>
      </c>
      <c r="Y298" s="222">
        <f>X298*K298</f>
        <v>0</v>
      </c>
      <c r="Z298" s="222">
        <v>0</v>
      </c>
      <c r="AA298" s="223">
        <f>Z298*K298</f>
        <v>0</v>
      </c>
      <c r="AR298" s="24" t="s">
        <v>371</v>
      </c>
      <c r="AT298" s="24" t="s">
        <v>294</v>
      </c>
      <c r="AU298" s="24" t="s">
        <v>86</v>
      </c>
      <c r="AY298" s="24" t="s">
        <v>165</v>
      </c>
      <c r="BE298" s="138">
        <f>IF(U298="základná",N298,0)</f>
        <v>0</v>
      </c>
      <c r="BF298" s="138">
        <f>IF(U298="znížená",N298,0)</f>
        <v>0</v>
      </c>
      <c r="BG298" s="138">
        <f>IF(U298="zákl. prenesená",N298,0)</f>
        <v>0</v>
      </c>
      <c r="BH298" s="138">
        <f>IF(U298="zníž. prenesená",N298,0)</f>
        <v>0</v>
      </c>
      <c r="BI298" s="138">
        <f>IF(U298="nulová",N298,0)</f>
        <v>0</v>
      </c>
      <c r="BJ298" s="24" t="s">
        <v>86</v>
      </c>
      <c r="BK298" s="224">
        <f>ROUND(L298*K298,3)</f>
        <v>0</v>
      </c>
      <c r="BL298" s="24" t="s">
        <v>299</v>
      </c>
      <c r="BM298" s="24" t="s">
        <v>405</v>
      </c>
    </row>
    <row r="299" s="1" customFormat="1" ht="25.5" customHeight="1">
      <c r="B299" s="179"/>
      <c r="C299" s="215" t="s">
        <v>406</v>
      </c>
      <c r="D299" s="215" t="s">
        <v>166</v>
      </c>
      <c r="E299" s="216" t="s">
        <v>407</v>
      </c>
      <c r="F299" s="217" t="s">
        <v>408</v>
      </c>
      <c r="G299" s="217"/>
      <c r="H299" s="217"/>
      <c r="I299" s="217"/>
      <c r="J299" s="218" t="s">
        <v>169</v>
      </c>
      <c r="K299" s="219">
        <v>83.656000000000006</v>
      </c>
      <c r="L299" s="220">
        <v>0</v>
      </c>
      <c r="M299" s="220"/>
      <c r="N299" s="219">
        <f>ROUND(L299*K299,3)</f>
        <v>0</v>
      </c>
      <c r="O299" s="219"/>
      <c r="P299" s="219"/>
      <c r="Q299" s="219"/>
      <c r="R299" s="183"/>
      <c r="T299" s="221" t="s">
        <v>5</v>
      </c>
      <c r="U299" s="58" t="s">
        <v>44</v>
      </c>
      <c r="V299" s="49"/>
      <c r="W299" s="222">
        <f>V299*K299</f>
        <v>0</v>
      </c>
      <c r="X299" s="222">
        <v>0.0022000000000000001</v>
      </c>
      <c r="Y299" s="222">
        <f>X299*K299</f>
        <v>0.18404320000000002</v>
      </c>
      <c r="Z299" s="222">
        <v>0</v>
      </c>
      <c r="AA299" s="223">
        <f>Z299*K299</f>
        <v>0</v>
      </c>
      <c r="AR299" s="24" t="s">
        <v>299</v>
      </c>
      <c r="AT299" s="24" t="s">
        <v>166</v>
      </c>
      <c r="AU299" s="24" t="s">
        <v>86</v>
      </c>
      <c r="AY299" s="24" t="s">
        <v>165</v>
      </c>
      <c r="BE299" s="138">
        <f>IF(U299="základná",N299,0)</f>
        <v>0</v>
      </c>
      <c r="BF299" s="138">
        <f>IF(U299="znížená",N299,0)</f>
        <v>0</v>
      </c>
      <c r="BG299" s="138">
        <f>IF(U299="zákl. prenesená",N299,0)</f>
        <v>0</v>
      </c>
      <c r="BH299" s="138">
        <f>IF(U299="zníž. prenesená",N299,0)</f>
        <v>0</v>
      </c>
      <c r="BI299" s="138">
        <f>IF(U299="nulová",N299,0)</f>
        <v>0</v>
      </c>
      <c r="BJ299" s="24" t="s">
        <v>86</v>
      </c>
      <c r="BK299" s="224">
        <f>ROUND(L299*K299,3)</f>
        <v>0</v>
      </c>
      <c r="BL299" s="24" t="s">
        <v>299</v>
      </c>
      <c r="BM299" s="24" t="s">
        <v>409</v>
      </c>
    </row>
    <row r="300" s="12" customFormat="1" ht="16.5" customHeight="1">
      <c r="B300" s="247"/>
      <c r="C300" s="248"/>
      <c r="D300" s="248"/>
      <c r="E300" s="249" t="s">
        <v>5</v>
      </c>
      <c r="F300" s="250" t="s">
        <v>221</v>
      </c>
      <c r="G300" s="251"/>
      <c r="H300" s="251"/>
      <c r="I300" s="251"/>
      <c r="J300" s="248"/>
      <c r="K300" s="249" t="s">
        <v>5</v>
      </c>
      <c r="L300" s="248"/>
      <c r="M300" s="248"/>
      <c r="N300" s="248"/>
      <c r="O300" s="248"/>
      <c r="P300" s="248"/>
      <c r="Q300" s="248"/>
      <c r="R300" s="252"/>
      <c r="T300" s="253"/>
      <c r="U300" s="248"/>
      <c r="V300" s="248"/>
      <c r="W300" s="248"/>
      <c r="X300" s="248"/>
      <c r="Y300" s="248"/>
      <c r="Z300" s="248"/>
      <c r="AA300" s="254"/>
      <c r="AT300" s="255" t="s">
        <v>175</v>
      </c>
      <c r="AU300" s="255" t="s">
        <v>86</v>
      </c>
      <c r="AV300" s="12" t="s">
        <v>83</v>
      </c>
      <c r="AW300" s="12" t="s">
        <v>33</v>
      </c>
      <c r="AX300" s="12" t="s">
        <v>77</v>
      </c>
      <c r="AY300" s="255" t="s">
        <v>165</v>
      </c>
    </row>
    <row r="301" s="12" customFormat="1" ht="16.5" customHeight="1">
      <c r="B301" s="247"/>
      <c r="C301" s="248"/>
      <c r="D301" s="248"/>
      <c r="E301" s="249" t="s">
        <v>5</v>
      </c>
      <c r="F301" s="256" t="s">
        <v>222</v>
      </c>
      <c r="G301" s="248"/>
      <c r="H301" s="248"/>
      <c r="I301" s="248"/>
      <c r="J301" s="248"/>
      <c r="K301" s="249" t="s">
        <v>5</v>
      </c>
      <c r="L301" s="248"/>
      <c r="M301" s="248"/>
      <c r="N301" s="248"/>
      <c r="O301" s="248"/>
      <c r="P301" s="248"/>
      <c r="Q301" s="248"/>
      <c r="R301" s="252"/>
      <c r="T301" s="253"/>
      <c r="U301" s="248"/>
      <c r="V301" s="248"/>
      <c r="W301" s="248"/>
      <c r="X301" s="248"/>
      <c r="Y301" s="248"/>
      <c r="Z301" s="248"/>
      <c r="AA301" s="254"/>
      <c r="AT301" s="255" t="s">
        <v>175</v>
      </c>
      <c r="AU301" s="255" t="s">
        <v>86</v>
      </c>
      <c r="AV301" s="12" t="s">
        <v>83</v>
      </c>
      <c r="AW301" s="12" t="s">
        <v>33</v>
      </c>
      <c r="AX301" s="12" t="s">
        <v>77</v>
      </c>
      <c r="AY301" s="255" t="s">
        <v>165</v>
      </c>
    </row>
    <row r="302" s="10" customFormat="1" ht="16.5" customHeight="1">
      <c r="B302" s="227"/>
      <c r="C302" s="228"/>
      <c r="D302" s="228"/>
      <c r="E302" s="229" t="s">
        <v>5</v>
      </c>
      <c r="F302" s="237" t="s">
        <v>223</v>
      </c>
      <c r="G302" s="228"/>
      <c r="H302" s="228"/>
      <c r="I302" s="228"/>
      <c r="J302" s="228"/>
      <c r="K302" s="232">
        <v>29.376000000000001</v>
      </c>
      <c r="L302" s="228"/>
      <c r="M302" s="228"/>
      <c r="N302" s="228"/>
      <c r="O302" s="228"/>
      <c r="P302" s="228"/>
      <c r="Q302" s="228"/>
      <c r="R302" s="233"/>
      <c r="T302" s="234"/>
      <c r="U302" s="228"/>
      <c r="V302" s="228"/>
      <c r="W302" s="228"/>
      <c r="X302" s="228"/>
      <c r="Y302" s="228"/>
      <c r="Z302" s="228"/>
      <c r="AA302" s="235"/>
      <c r="AT302" s="236" t="s">
        <v>175</v>
      </c>
      <c r="AU302" s="236" t="s">
        <v>86</v>
      </c>
      <c r="AV302" s="10" t="s">
        <v>86</v>
      </c>
      <c r="AW302" s="10" t="s">
        <v>33</v>
      </c>
      <c r="AX302" s="10" t="s">
        <v>77</v>
      </c>
      <c r="AY302" s="236" t="s">
        <v>165</v>
      </c>
    </row>
    <row r="303" s="12" customFormat="1" ht="16.5" customHeight="1">
      <c r="B303" s="247"/>
      <c r="C303" s="248"/>
      <c r="D303" s="248"/>
      <c r="E303" s="249" t="s">
        <v>5</v>
      </c>
      <c r="F303" s="256" t="s">
        <v>224</v>
      </c>
      <c r="G303" s="248"/>
      <c r="H303" s="248"/>
      <c r="I303" s="248"/>
      <c r="J303" s="248"/>
      <c r="K303" s="249" t="s">
        <v>5</v>
      </c>
      <c r="L303" s="248"/>
      <c r="M303" s="248"/>
      <c r="N303" s="248"/>
      <c r="O303" s="248"/>
      <c r="P303" s="248"/>
      <c r="Q303" s="248"/>
      <c r="R303" s="252"/>
      <c r="T303" s="253"/>
      <c r="U303" s="248"/>
      <c r="V303" s="248"/>
      <c r="W303" s="248"/>
      <c r="X303" s="248"/>
      <c r="Y303" s="248"/>
      <c r="Z303" s="248"/>
      <c r="AA303" s="254"/>
      <c r="AT303" s="255" t="s">
        <v>175</v>
      </c>
      <c r="AU303" s="255" t="s">
        <v>86</v>
      </c>
      <c r="AV303" s="12" t="s">
        <v>83</v>
      </c>
      <c r="AW303" s="12" t="s">
        <v>33</v>
      </c>
      <c r="AX303" s="12" t="s">
        <v>77</v>
      </c>
      <c r="AY303" s="255" t="s">
        <v>165</v>
      </c>
    </row>
    <row r="304" s="10" customFormat="1" ht="16.5" customHeight="1">
      <c r="B304" s="227"/>
      <c r="C304" s="228"/>
      <c r="D304" s="228"/>
      <c r="E304" s="229" t="s">
        <v>5</v>
      </c>
      <c r="F304" s="237" t="s">
        <v>225</v>
      </c>
      <c r="G304" s="228"/>
      <c r="H304" s="228"/>
      <c r="I304" s="228"/>
      <c r="J304" s="228"/>
      <c r="K304" s="232">
        <v>6.54</v>
      </c>
      <c r="L304" s="228"/>
      <c r="M304" s="228"/>
      <c r="N304" s="228"/>
      <c r="O304" s="228"/>
      <c r="P304" s="228"/>
      <c r="Q304" s="228"/>
      <c r="R304" s="233"/>
      <c r="T304" s="234"/>
      <c r="U304" s="228"/>
      <c r="V304" s="228"/>
      <c r="W304" s="228"/>
      <c r="X304" s="228"/>
      <c r="Y304" s="228"/>
      <c r="Z304" s="228"/>
      <c r="AA304" s="235"/>
      <c r="AT304" s="236" t="s">
        <v>175</v>
      </c>
      <c r="AU304" s="236" t="s">
        <v>86</v>
      </c>
      <c r="AV304" s="10" t="s">
        <v>86</v>
      </c>
      <c r="AW304" s="10" t="s">
        <v>33</v>
      </c>
      <c r="AX304" s="10" t="s">
        <v>77</v>
      </c>
      <c r="AY304" s="236" t="s">
        <v>165</v>
      </c>
    </row>
    <row r="305" s="13" customFormat="1" ht="16.5" customHeight="1">
      <c r="B305" s="257"/>
      <c r="C305" s="258"/>
      <c r="D305" s="258"/>
      <c r="E305" s="259" t="s">
        <v>5</v>
      </c>
      <c r="F305" s="260" t="s">
        <v>226</v>
      </c>
      <c r="G305" s="258"/>
      <c r="H305" s="258"/>
      <c r="I305" s="258"/>
      <c r="J305" s="258"/>
      <c r="K305" s="261">
        <v>35.915999999999997</v>
      </c>
      <c r="L305" s="258"/>
      <c r="M305" s="258"/>
      <c r="N305" s="258"/>
      <c r="O305" s="258"/>
      <c r="P305" s="258"/>
      <c r="Q305" s="258"/>
      <c r="R305" s="262"/>
      <c r="T305" s="263"/>
      <c r="U305" s="258"/>
      <c r="V305" s="258"/>
      <c r="W305" s="258"/>
      <c r="X305" s="258"/>
      <c r="Y305" s="258"/>
      <c r="Z305" s="258"/>
      <c r="AA305" s="264"/>
      <c r="AT305" s="265" t="s">
        <v>175</v>
      </c>
      <c r="AU305" s="265" t="s">
        <v>86</v>
      </c>
      <c r="AV305" s="13" t="s">
        <v>89</v>
      </c>
      <c r="AW305" s="13" t="s">
        <v>33</v>
      </c>
      <c r="AX305" s="13" t="s">
        <v>77</v>
      </c>
      <c r="AY305" s="265" t="s">
        <v>165</v>
      </c>
    </row>
    <row r="306" s="12" customFormat="1" ht="16.5" customHeight="1">
      <c r="B306" s="247"/>
      <c r="C306" s="248"/>
      <c r="D306" s="248"/>
      <c r="E306" s="249" t="s">
        <v>5</v>
      </c>
      <c r="F306" s="256" t="s">
        <v>227</v>
      </c>
      <c r="G306" s="248"/>
      <c r="H306" s="248"/>
      <c r="I306" s="248"/>
      <c r="J306" s="248"/>
      <c r="K306" s="249" t="s">
        <v>5</v>
      </c>
      <c r="L306" s="248"/>
      <c r="M306" s="248"/>
      <c r="N306" s="248"/>
      <c r="O306" s="248"/>
      <c r="P306" s="248"/>
      <c r="Q306" s="248"/>
      <c r="R306" s="252"/>
      <c r="T306" s="253"/>
      <c r="U306" s="248"/>
      <c r="V306" s="248"/>
      <c r="W306" s="248"/>
      <c r="X306" s="248"/>
      <c r="Y306" s="248"/>
      <c r="Z306" s="248"/>
      <c r="AA306" s="254"/>
      <c r="AT306" s="255" t="s">
        <v>175</v>
      </c>
      <c r="AU306" s="255" t="s">
        <v>86</v>
      </c>
      <c r="AV306" s="12" t="s">
        <v>83</v>
      </c>
      <c r="AW306" s="12" t="s">
        <v>33</v>
      </c>
      <c r="AX306" s="12" t="s">
        <v>77</v>
      </c>
      <c r="AY306" s="255" t="s">
        <v>165</v>
      </c>
    </row>
    <row r="307" s="12" customFormat="1" ht="16.5" customHeight="1">
      <c r="B307" s="247"/>
      <c r="C307" s="248"/>
      <c r="D307" s="248"/>
      <c r="E307" s="249" t="s">
        <v>5</v>
      </c>
      <c r="F307" s="256" t="s">
        <v>410</v>
      </c>
      <c r="G307" s="248"/>
      <c r="H307" s="248"/>
      <c r="I307" s="248"/>
      <c r="J307" s="248"/>
      <c r="K307" s="249" t="s">
        <v>5</v>
      </c>
      <c r="L307" s="248"/>
      <c r="M307" s="248"/>
      <c r="N307" s="248"/>
      <c r="O307" s="248"/>
      <c r="P307" s="248"/>
      <c r="Q307" s="248"/>
      <c r="R307" s="252"/>
      <c r="T307" s="253"/>
      <c r="U307" s="248"/>
      <c r="V307" s="248"/>
      <c r="W307" s="248"/>
      <c r="X307" s="248"/>
      <c r="Y307" s="248"/>
      <c r="Z307" s="248"/>
      <c r="AA307" s="254"/>
      <c r="AT307" s="255" t="s">
        <v>175</v>
      </c>
      <c r="AU307" s="255" t="s">
        <v>86</v>
      </c>
      <c r="AV307" s="12" t="s">
        <v>83</v>
      </c>
      <c r="AW307" s="12" t="s">
        <v>33</v>
      </c>
      <c r="AX307" s="12" t="s">
        <v>77</v>
      </c>
      <c r="AY307" s="255" t="s">
        <v>165</v>
      </c>
    </row>
    <row r="308" s="10" customFormat="1" ht="16.5" customHeight="1">
      <c r="B308" s="227"/>
      <c r="C308" s="228"/>
      <c r="D308" s="228"/>
      <c r="E308" s="229" t="s">
        <v>5</v>
      </c>
      <c r="F308" s="237" t="s">
        <v>411</v>
      </c>
      <c r="G308" s="228"/>
      <c r="H308" s="228"/>
      <c r="I308" s="228"/>
      <c r="J308" s="228"/>
      <c r="K308" s="232">
        <v>11.73</v>
      </c>
      <c r="L308" s="228"/>
      <c r="M308" s="228"/>
      <c r="N308" s="228"/>
      <c r="O308" s="228"/>
      <c r="P308" s="228"/>
      <c r="Q308" s="228"/>
      <c r="R308" s="233"/>
      <c r="T308" s="234"/>
      <c r="U308" s="228"/>
      <c r="V308" s="228"/>
      <c r="W308" s="228"/>
      <c r="X308" s="228"/>
      <c r="Y308" s="228"/>
      <c r="Z308" s="228"/>
      <c r="AA308" s="235"/>
      <c r="AT308" s="236" t="s">
        <v>175</v>
      </c>
      <c r="AU308" s="236" t="s">
        <v>86</v>
      </c>
      <c r="AV308" s="10" t="s">
        <v>86</v>
      </c>
      <c r="AW308" s="10" t="s">
        <v>33</v>
      </c>
      <c r="AX308" s="10" t="s">
        <v>77</v>
      </c>
      <c r="AY308" s="236" t="s">
        <v>165</v>
      </c>
    </row>
    <row r="309" s="12" customFormat="1" ht="16.5" customHeight="1">
      <c r="B309" s="247"/>
      <c r="C309" s="248"/>
      <c r="D309" s="248"/>
      <c r="E309" s="249" t="s">
        <v>5</v>
      </c>
      <c r="F309" s="256" t="s">
        <v>412</v>
      </c>
      <c r="G309" s="248"/>
      <c r="H309" s="248"/>
      <c r="I309" s="248"/>
      <c r="J309" s="248"/>
      <c r="K309" s="249" t="s">
        <v>5</v>
      </c>
      <c r="L309" s="248"/>
      <c r="M309" s="248"/>
      <c r="N309" s="248"/>
      <c r="O309" s="248"/>
      <c r="P309" s="248"/>
      <c r="Q309" s="248"/>
      <c r="R309" s="252"/>
      <c r="T309" s="253"/>
      <c r="U309" s="248"/>
      <c r="V309" s="248"/>
      <c r="W309" s="248"/>
      <c r="X309" s="248"/>
      <c r="Y309" s="248"/>
      <c r="Z309" s="248"/>
      <c r="AA309" s="254"/>
      <c r="AT309" s="255" t="s">
        <v>175</v>
      </c>
      <c r="AU309" s="255" t="s">
        <v>86</v>
      </c>
      <c r="AV309" s="12" t="s">
        <v>83</v>
      </c>
      <c r="AW309" s="12" t="s">
        <v>33</v>
      </c>
      <c r="AX309" s="12" t="s">
        <v>77</v>
      </c>
      <c r="AY309" s="255" t="s">
        <v>165</v>
      </c>
    </row>
    <row r="310" s="10" customFormat="1" ht="16.5" customHeight="1">
      <c r="B310" s="227"/>
      <c r="C310" s="228"/>
      <c r="D310" s="228"/>
      <c r="E310" s="229" t="s">
        <v>5</v>
      </c>
      <c r="F310" s="237" t="s">
        <v>413</v>
      </c>
      <c r="G310" s="228"/>
      <c r="H310" s="228"/>
      <c r="I310" s="228"/>
      <c r="J310" s="228"/>
      <c r="K310" s="232">
        <v>8.0250000000000004</v>
      </c>
      <c r="L310" s="228"/>
      <c r="M310" s="228"/>
      <c r="N310" s="228"/>
      <c r="O310" s="228"/>
      <c r="P310" s="228"/>
      <c r="Q310" s="228"/>
      <c r="R310" s="233"/>
      <c r="T310" s="234"/>
      <c r="U310" s="228"/>
      <c r="V310" s="228"/>
      <c r="W310" s="228"/>
      <c r="X310" s="228"/>
      <c r="Y310" s="228"/>
      <c r="Z310" s="228"/>
      <c r="AA310" s="235"/>
      <c r="AT310" s="236" t="s">
        <v>175</v>
      </c>
      <c r="AU310" s="236" t="s">
        <v>86</v>
      </c>
      <c r="AV310" s="10" t="s">
        <v>86</v>
      </c>
      <c r="AW310" s="10" t="s">
        <v>33</v>
      </c>
      <c r="AX310" s="10" t="s">
        <v>77</v>
      </c>
      <c r="AY310" s="236" t="s">
        <v>165</v>
      </c>
    </row>
    <row r="311" s="13" customFormat="1" ht="16.5" customHeight="1">
      <c r="B311" s="257"/>
      <c r="C311" s="258"/>
      <c r="D311" s="258"/>
      <c r="E311" s="259" t="s">
        <v>5</v>
      </c>
      <c r="F311" s="260" t="s">
        <v>226</v>
      </c>
      <c r="G311" s="258"/>
      <c r="H311" s="258"/>
      <c r="I311" s="258"/>
      <c r="J311" s="258"/>
      <c r="K311" s="261">
        <v>19.754999999999999</v>
      </c>
      <c r="L311" s="258"/>
      <c r="M311" s="258"/>
      <c r="N311" s="258"/>
      <c r="O311" s="258"/>
      <c r="P311" s="258"/>
      <c r="Q311" s="258"/>
      <c r="R311" s="262"/>
      <c r="T311" s="263"/>
      <c r="U311" s="258"/>
      <c r="V311" s="258"/>
      <c r="W311" s="258"/>
      <c r="X311" s="258"/>
      <c r="Y311" s="258"/>
      <c r="Z311" s="258"/>
      <c r="AA311" s="264"/>
      <c r="AT311" s="265" t="s">
        <v>175</v>
      </c>
      <c r="AU311" s="265" t="s">
        <v>86</v>
      </c>
      <c r="AV311" s="13" t="s">
        <v>89</v>
      </c>
      <c r="AW311" s="13" t="s">
        <v>33</v>
      </c>
      <c r="AX311" s="13" t="s">
        <v>77</v>
      </c>
      <c r="AY311" s="265" t="s">
        <v>165</v>
      </c>
    </row>
    <row r="312" s="12" customFormat="1" ht="16.5" customHeight="1">
      <c r="B312" s="247"/>
      <c r="C312" s="248"/>
      <c r="D312" s="248"/>
      <c r="E312" s="249" t="s">
        <v>5</v>
      </c>
      <c r="F312" s="256" t="s">
        <v>230</v>
      </c>
      <c r="G312" s="248"/>
      <c r="H312" s="248"/>
      <c r="I312" s="248"/>
      <c r="J312" s="248"/>
      <c r="K312" s="249" t="s">
        <v>5</v>
      </c>
      <c r="L312" s="248"/>
      <c r="M312" s="248"/>
      <c r="N312" s="248"/>
      <c r="O312" s="248"/>
      <c r="P312" s="248"/>
      <c r="Q312" s="248"/>
      <c r="R312" s="252"/>
      <c r="T312" s="253"/>
      <c r="U312" s="248"/>
      <c r="V312" s="248"/>
      <c r="W312" s="248"/>
      <c r="X312" s="248"/>
      <c r="Y312" s="248"/>
      <c r="Z312" s="248"/>
      <c r="AA312" s="254"/>
      <c r="AT312" s="255" t="s">
        <v>175</v>
      </c>
      <c r="AU312" s="255" t="s">
        <v>86</v>
      </c>
      <c r="AV312" s="12" t="s">
        <v>83</v>
      </c>
      <c r="AW312" s="12" t="s">
        <v>33</v>
      </c>
      <c r="AX312" s="12" t="s">
        <v>77</v>
      </c>
      <c r="AY312" s="255" t="s">
        <v>165</v>
      </c>
    </row>
    <row r="313" s="12" customFormat="1" ht="16.5" customHeight="1">
      <c r="B313" s="247"/>
      <c r="C313" s="248"/>
      <c r="D313" s="248"/>
      <c r="E313" s="249" t="s">
        <v>5</v>
      </c>
      <c r="F313" s="256" t="s">
        <v>414</v>
      </c>
      <c r="G313" s="248"/>
      <c r="H313" s="248"/>
      <c r="I313" s="248"/>
      <c r="J313" s="248"/>
      <c r="K313" s="249" t="s">
        <v>5</v>
      </c>
      <c r="L313" s="248"/>
      <c r="M313" s="248"/>
      <c r="N313" s="248"/>
      <c r="O313" s="248"/>
      <c r="P313" s="248"/>
      <c r="Q313" s="248"/>
      <c r="R313" s="252"/>
      <c r="T313" s="253"/>
      <c r="U313" s="248"/>
      <c r="V313" s="248"/>
      <c r="W313" s="248"/>
      <c r="X313" s="248"/>
      <c r="Y313" s="248"/>
      <c r="Z313" s="248"/>
      <c r="AA313" s="254"/>
      <c r="AT313" s="255" t="s">
        <v>175</v>
      </c>
      <c r="AU313" s="255" t="s">
        <v>86</v>
      </c>
      <c r="AV313" s="12" t="s">
        <v>83</v>
      </c>
      <c r="AW313" s="12" t="s">
        <v>33</v>
      </c>
      <c r="AX313" s="12" t="s">
        <v>77</v>
      </c>
      <c r="AY313" s="255" t="s">
        <v>165</v>
      </c>
    </row>
    <row r="314" s="10" customFormat="1" ht="16.5" customHeight="1">
      <c r="B314" s="227"/>
      <c r="C314" s="228"/>
      <c r="D314" s="228"/>
      <c r="E314" s="229" t="s">
        <v>5</v>
      </c>
      <c r="F314" s="237" t="s">
        <v>415</v>
      </c>
      <c r="G314" s="228"/>
      <c r="H314" s="228"/>
      <c r="I314" s="228"/>
      <c r="J314" s="228"/>
      <c r="K314" s="232">
        <v>17.035</v>
      </c>
      <c r="L314" s="228"/>
      <c r="M314" s="228"/>
      <c r="N314" s="228"/>
      <c r="O314" s="228"/>
      <c r="P314" s="228"/>
      <c r="Q314" s="228"/>
      <c r="R314" s="233"/>
      <c r="T314" s="234"/>
      <c r="U314" s="228"/>
      <c r="V314" s="228"/>
      <c r="W314" s="228"/>
      <c r="X314" s="228"/>
      <c r="Y314" s="228"/>
      <c r="Z314" s="228"/>
      <c r="AA314" s="235"/>
      <c r="AT314" s="236" t="s">
        <v>175</v>
      </c>
      <c r="AU314" s="236" t="s">
        <v>86</v>
      </c>
      <c r="AV314" s="10" t="s">
        <v>86</v>
      </c>
      <c r="AW314" s="10" t="s">
        <v>33</v>
      </c>
      <c r="AX314" s="10" t="s">
        <v>77</v>
      </c>
      <c r="AY314" s="236" t="s">
        <v>165</v>
      </c>
    </row>
    <row r="315" s="13" customFormat="1" ht="16.5" customHeight="1">
      <c r="B315" s="257"/>
      <c r="C315" s="258"/>
      <c r="D315" s="258"/>
      <c r="E315" s="259" t="s">
        <v>5</v>
      </c>
      <c r="F315" s="260" t="s">
        <v>226</v>
      </c>
      <c r="G315" s="258"/>
      <c r="H315" s="258"/>
      <c r="I315" s="258"/>
      <c r="J315" s="258"/>
      <c r="K315" s="261">
        <v>17.035</v>
      </c>
      <c r="L315" s="258"/>
      <c r="M315" s="258"/>
      <c r="N315" s="258"/>
      <c r="O315" s="258"/>
      <c r="P315" s="258"/>
      <c r="Q315" s="258"/>
      <c r="R315" s="262"/>
      <c r="T315" s="263"/>
      <c r="U315" s="258"/>
      <c r="V315" s="258"/>
      <c r="W315" s="258"/>
      <c r="X315" s="258"/>
      <c r="Y315" s="258"/>
      <c r="Z315" s="258"/>
      <c r="AA315" s="264"/>
      <c r="AT315" s="265" t="s">
        <v>175</v>
      </c>
      <c r="AU315" s="265" t="s">
        <v>86</v>
      </c>
      <c r="AV315" s="13" t="s">
        <v>89</v>
      </c>
      <c r="AW315" s="13" t="s">
        <v>33</v>
      </c>
      <c r="AX315" s="13" t="s">
        <v>77</v>
      </c>
      <c r="AY315" s="265" t="s">
        <v>165</v>
      </c>
    </row>
    <row r="316" s="12" customFormat="1" ht="16.5" customHeight="1">
      <c r="B316" s="247"/>
      <c r="C316" s="248"/>
      <c r="D316" s="248"/>
      <c r="E316" s="249" t="s">
        <v>5</v>
      </c>
      <c r="F316" s="256" t="s">
        <v>233</v>
      </c>
      <c r="G316" s="248"/>
      <c r="H316" s="248"/>
      <c r="I316" s="248"/>
      <c r="J316" s="248"/>
      <c r="K316" s="249" t="s">
        <v>5</v>
      </c>
      <c r="L316" s="248"/>
      <c r="M316" s="248"/>
      <c r="N316" s="248"/>
      <c r="O316" s="248"/>
      <c r="P316" s="248"/>
      <c r="Q316" s="248"/>
      <c r="R316" s="252"/>
      <c r="T316" s="253"/>
      <c r="U316" s="248"/>
      <c r="V316" s="248"/>
      <c r="W316" s="248"/>
      <c r="X316" s="248"/>
      <c r="Y316" s="248"/>
      <c r="Z316" s="248"/>
      <c r="AA316" s="254"/>
      <c r="AT316" s="255" t="s">
        <v>175</v>
      </c>
      <c r="AU316" s="255" t="s">
        <v>86</v>
      </c>
      <c r="AV316" s="12" t="s">
        <v>83</v>
      </c>
      <c r="AW316" s="12" t="s">
        <v>33</v>
      </c>
      <c r="AX316" s="12" t="s">
        <v>77</v>
      </c>
      <c r="AY316" s="255" t="s">
        <v>165</v>
      </c>
    </row>
    <row r="317" s="12" customFormat="1" ht="16.5" customHeight="1">
      <c r="B317" s="247"/>
      <c r="C317" s="248"/>
      <c r="D317" s="248"/>
      <c r="E317" s="249" t="s">
        <v>5</v>
      </c>
      <c r="F317" s="256" t="s">
        <v>414</v>
      </c>
      <c r="G317" s="248"/>
      <c r="H317" s="248"/>
      <c r="I317" s="248"/>
      <c r="J317" s="248"/>
      <c r="K317" s="249" t="s">
        <v>5</v>
      </c>
      <c r="L317" s="248"/>
      <c r="M317" s="248"/>
      <c r="N317" s="248"/>
      <c r="O317" s="248"/>
      <c r="P317" s="248"/>
      <c r="Q317" s="248"/>
      <c r="R317" s="252"/>
      <c r="T317" s="253"/>
      <c r="U317" s="248"/>
      <c r="V317" s="248"/>
      <c r="W317" s="248"/>
      <c r="X317" s="248"/>
      <c r="Y317" s="248"/>
      <c r="Z317" s="248"/>
      <c r="AA317" s="254"/>
      <c r="AT317" s="255" t="s">
        <v>175</v>
      </c>
      <c r="AU317" s="255" t="s">
        <v>86</v>
      </c>
      <c r="AV317" s="12" t="s">
        <v>83</v>
      </c>
      <c r="AW317" s="12" t="s">
        <v>33</v>
      </c>
      <c r="AX317" s="12" t="s">
        <v>77</v>
      </c>
      <c r="AY317" s="255" t="s">
        <v>165</v>
      </c>
    </row>
    <row r="318" s="10" customFormat="1" ht="16.5" customHeight="1">
      <c r="B318" s="227"/>
      <c r="C318" s="228"/>
      <c r="D318" s="228"/>
      <c r="E318" s="229" t="s">
        <v>5</v>
      </c>
      <c r="F318" s="237" t="s">
        <v>416</v>
      </c>
      <c r="G318" s="228"/>
      <c r="H318" s="228"/>
      <c r="I318" s="228"/>
      <c r="J318" s="228"/>
      <c r="K318" s="232">
        <v>8.1899999999999995</v>
      </c>
      <c r="L318" s="228"/>
      <c r="M318" s="228"/>
      <c r="N318" s="228"/>
      <c r="O318" s="228"/>
      <c r="P318" s="228"/>
      <c r="Q318" s="228"/>
      <c r="R318" s="233"/>
      <c r="T318" s="234"/>
      <c r="U318" s="228"/>
      <c r="V318" s="228"/>
      <c r="W318" s="228"/>
      <c r="X318" s="228"/>
      <c r="Y318" s="228"/>
      <c r="Z318" s="228"/>
      <c r="AA318" s="235"/>
      <c r="AT318" s="236" t="s">
        <v>175</v>
      </c>
      <c r="AU318" s="236" t="s">
        <v>86</v>
      </c>
      <c r="AV318" s="10" t="s">
        <v>86</v>
      </c>
      <c r="AW318" s="10" t="s">
        <v>33</v>
      </c>
      <c r="AX318" s="10" t="s">
        <v>77</v>
      </c>
      <c r="AY318" s="236" t="s">
        <v>165</v>
      </c>
    </row>
    <row r="319" s="10" customFormat="1" ht="16.5" customHeight="1">
      <c r="B319" s="227"/>
      <c r="C319" s="228"/>
      <c r="D319" s="228"/>
      <c r="E319" s="229" t="s">
        <v>5</v>
      </c>
      <c r="F319" s="237" t="s">
        <v>417</v>
      </c>
      <c r="G319" s="228"/>
      <c r="H319" s="228"/>
      <c r="I319" s="228"/>
      <c r="J319" s="228"/>
      <c r="K319" s="232">
        <v>2.7599999999999998</v>
      </c>
      <c r="L319" s="228"/>
      <c r="M319" s="228"/>
      <c r="N319" s="228"/>
      <c r="O319" s="228"/>
      <c r="P319" s="228"/>
      <c r="Q319" s="228"/>
      <c r="R319" s="233"/>
      <c r="T319" s="234"/>
      <c r="U319" s="228"/>
      <c r="V319" s="228"/>
      <c r="W319" s="228"/>
      <c r="X319" s="228"/>
      <c r="Y319" s="228"/>
      <c r="Z319" s="228"/>
      <c r="AA319" s="235"/>
      <c r="AT319" s="236" t="s">
        <v>175</v>
      </c>
      <c r="AU319" s="236" t="s">
        <v>86</v>
      </c>
      <c r="AV319" s="10" t="s">
        <v>86</v>
      </c>
      <c r="AW319" s="10" t="s">
        <v>33</v>
      </c>
      <c r="AX319" s="10" t="s">
        <v>77</v>
      </c>
      <c r="AY319" s="236" t="s">
        <v>165</v>
      </c>
    </row>
    <row r="320" s="13" customFormat="1" ht="16.5" customHeight="1">
      <c r="B320" s="257"/>
      <c r="C320" s="258"/>
      <c r="D320" s="258"/>
      <c r="E320" s="259" t="s">
        <v>5</v>
      </c>
      <c r="F320" s="260" t="s">
        <v>226</v>
      </c>
      <c r="G320" s="258"/>
      <c r="H320" s="258"/>
      <c r="I320" s="258"/>
      <c r="J320" s="258"/>
      <c r="K320" s="261">
        <v>10.949999999999999</v>
      </c>
      <c r="L320" s="258"/>
      <c r="M320" s="258"/>
      <c r="N320" s="258"/>
      <c r="O320" s="258"/>
      <c r="P320" s="258"/>
      <c r="Q320" s="258"/>
      <c r="R320" s="262"/>
      <c r="T320" s="263"/>
      <c r="U320" s="258"/>
      <c r="V320" s="258"/>
      <c r="W320" s="258"/>
      <c r="X320" s="258"/>
      <c r="Y320" s="258"/>
      <c r="Z320" s="258"/>
      <c r="AA320" s="264"/>
      <c r="AT320" s="265" t="s">
        <v>175</v>
      </c>
      <c r="AU320" s="265" t="s">
        <v>86</v>
      </c>
      <c r="AV320" s="13" t="s">
        <v>89</v>
      </c>
      <c r="AW320" s="13" t="s">
        <v>33</v>
      </c>
      <c r="AX320" s="13" t="s">
        <v>77</v>
      </c>
      <c r="AY320" s="265" t="s">
        <v>165</v>
      </c>
    </row>
    <row r="321" s="11" customFormat="1" ht="16.5" customHeight="1">
      <c r="B321" s="238"/>
      <c r="C321" s="239"/>
      <c r="D321" s="239"/>
      <c r="E321" s="240" t="s">
        <v>5</v>
      </c>
      <c r="F321" s="241" t="s">
        <v>183</v>
      </c>
      <c r="G321" s="239"/>
      <c r="H321" s="239"/>
      <c r="I321" s="239"/>
      <c r="J321" s="239"/>
      <c r="K321" s="242">
        <v>83.656000000000006</v>
      </c>
      <c r="L321" s="239"/>
      <c r="M321" s="239"/>
      <c r="N321" s="239"/>
      <c r="O321" s="239"/>
      <c r="P321" s="239"/>
      <c r="Q321" s="239"/>
      <c r="R321" s="243"/>
      <c r="T321" s="244"/>
      <c r="U321" s="239"/>
      <c r="V321" s="239"/>
      <c r="W321" s="239"/>
      <c r="X321" s="239"/>
      <c r="Y321" s="239"/>
      <c r="Z321" s="239"/>
      <c r="AA321" s="245"/>
      <c r="AT321" s="246" t="s">
        <v>175</v>
      </c>
      <c r="AU321" s="246" t="s">
        <v>86</v>
      </c>
      <c r="AV321" s="11" t="s">
        <v>92</v>
      </c>
      <c r="AW321" s="11" t="s">
        <v>33</v>
      </c>
      <c r="AX321" s="11" t="s">
        <v>83</v>
      </c>
      <c r="AY321" s="246" t="s">
        <v>165</v>
      </c>
    </row>
    <row r="322" s="1" customFormat="1" ht="16.5" customHeight="1">
      <c r="B322" s="179"/>
      <c r="C322" s="266" t="s">
        <v>418</v>
      </c>
      <c r="D322" s="266" t="s">
        <v>294</v>
      </c>
      <c r="E322" s="267" t="s">
        <v>419</v>
      </c>
      <c r="F322" s="268" t="s">
        <v>420</v>
      </c>
      <c r="G322" s="268"/>
      <c r="H322" s="268"/>
      <c r="I322" s="268"/>
      <c r="J322" s="269" t="s">
        <v>421</v>
      </c>
      <c r="K322" s="270">
        <v>46.659999999999997</v>
      </c>
      <c r="L322" s="271">
        <v>0</v>
      </c>
      <c r="M322" s="271"/>
      <c r="N322" s="270">
        <f>ROUND(L322*K322,3)</f>
        <v>0</v>
      </c>
      <c r="O322" s="219"/>
      <c r="P322" s="219"/>
      <c r="Q322" s="219"/>
      <c r="R322" s="183"/>
      <c r="T322" s="221" t="s">
        <v>5</v>
      </c>
      <c r="U322" s="58" t="s">
        <v>44</v>
      </c>
      <c r="V322" s="49"/>
      <c r="W322" s="222">
        <f>V322*K322</f>
        <v>0</v>
      </c>
      <c r="X322" s="222">
        <v>0</v>
      </c>
      <c r="Y322" s="222">
        <f>X322*K322</f>
        <v>0</v>
      </c>
      <c r="Z322" s="222">
        <v>0</v>
      </c>
      <c r="AA322" s="223">
        <f>Z322*K322</f>
        <v>0</v>
      </c>
      <c r="AR322" s="24" t="s">
        <v>371</v>
      </c>
      <c r="AT322" s="24" t="s">
        <v>294</v>
      </c>
      <c r="AU322" s="24" t="s">
        <v>86</v>
      </c>
      <c r="AY322" s="24" t="s">
        <v>165</v>
      </c>
      <c r="BE322" s="138">
        <f>IF(U322="základná",N322,0)</f>
        <v>0</v>
      </c>
      <c r="BF322" s="138">
        <f>IF(U322="znížená",N322,0)</f>
        <v>0</v>
      </c>
      <c r="BG322" s="138">
        <f>IF(U322="zákl. prenesená",N322,0)</f>
        <v>0</v>
      </c>
      <c r="BH322" s="138">
        <f>IF(U322="zníž. prenesená",N322,0)</f>
        <v>0</v>
      </c>
      <c r="BI322" s="138">
        <f>IF(U322="nulová",N322,0)</f>
        <v>0</v>
      </c>
      <c r="BJ322" s="24" t="s">
        <v>86</v>
      </c>
      <c r="BK322" s="224">
        <f>ROUND(L322*K322,3)</f>
        <v>0</v>
      </c>
      <c r="BL322" s="24" t="s">
        <v>299</v>
      </c>
      <c r="BM322" s="24" t="s">
        <v>422</v>
      </c>
    </row>
    <row r="323" s="1" customFormat="1" ht="25.5" customHeight="1">
      <c r="B323" s="179"/>
      <c r="C323" s="215" t="s">
        <v>423</v>
      </c>
      <c r="D323" s="215" t="s">
        <v>166</v>
      </c>
      <c r="E323" s="216" t="s">
        <v>424</v>
      </c>
      <c r="F323" s="217" t="s">
        <v>425</v>
      </c>
      <c r="G323" s="217"/>
      <c r="H323" s="217"/>
      <c r="I323" s="217"/>
      <c r="J323" s="218" t="s">
        <v>426</v>
      </c>
      <c r="K323" s="220">
        <v>0</v>
      </c>
      <c r="L323" s="220">
        <v>0</v>
      </c>
      <c r="M323" s="220"/>
      <c r="N323" s="219">
        <f>ROUND(L323*K323,3)</f>
        <v>0</v>
      </c>
      <c r="O323" s="219"/>
      <c r="P323" s="219"/>
      <c r="Q323" s="219"/>
      <c r="R323" s="183"/>
      <c r="T323" s="221" t="s">
        <v>5</v>
      </c>
      <c r="U323" s="58" t="s">
        <v>44</v>
      </c>
      <c r="V323" s="49"/>
      <c r="W323" s="222">
        <f>V323*K323</f>
        <v>0</v>
      </c>
      <c r="X323" s="222">
        <v>0</v>
      </c>
      <c r="Y323" s="222">
        <f>X323*K323</f>
        <v>0</v>
      </c>
      <c r="Z323" s="222">
        <v>0</v>
      </c>
      <c r="AA323" s="223">
        <f>Z323*K323</f>
        <v>0</v>
      </c>
      <c r="AR323" s="24" t="s">
        <v>299</v>
      </c>
      <c r="AT323" s="24" t="s">
        <v>166</v>
      </c>
      <c r="AU323" s="24" t="s">
        <v>86</v>
      </c>
      <c r="AY323" s="24" t="s">
        <v>165</v>
      </c>
      <c r="BE323" s="138">
        <f>IF(U323="základná",N323,0)</f>
        <v>0</v>
      </c>
      <c r="BF323" s="138">
        <f>IF(U323="znížená",N323,0)</f>
        <v>0</v>
      </c>
      <c r="BG323" s="138">
        <f>IF(U323="zákl. prenesená",N323,0)</f>
        <v>0</v>
      </c>
      <c r="BH323" s="138">
        <f>IF(U323="zníž. prenesená",N323,0)</f>
        <v>0</v>
      </c>
      <c r="BI323" s="138">
        <f>IF(U323="nulová",N323,0)</f>
        <v>0</v>
      </c>
      <c r="BJ323" s="24" t="s">
        <v>86</v>
      </c>
      <c r="BK323" s="224">
        <f>ROUND(L323*K323,3)</f>
        <v>0</v>
      </c>
      <c r="BL323" s="24" t="s">
        <v>299</v>
      </c>
      <c r="BM323" s="24" t="s">
        <v>427</v>
      </c>
    </row>
    <row r="324" s="9" customFormat="1" ht="29.88" customHeight="1">
      <c r="B324" s="201"/>
      <c r="C324" s="202"/>
      <c r="D324" s="212" t="s">
        <v>137</v>
      </c>
      <c r="E324" s="212"/>
      <c r="F324" s="212"/>
      <c r="G324" s="212"/>
      <c r="H324" s="212"/>
      <c r="I324" s="212"/>
      <c r="J324" s="212"/>
      <c r="K324" s="212"/>
      <c r="L324" s="212"/>
      <c r="M324" s="212"/>
      <c r="N324" s="225">
        <f>BK324</f>
        <v>0</v>
      </c>
      <c r="O324" s="226"/>
      <c r="P324" s="226"/>
      <c r="Q324" s="226"/>
      <c r="R324" s="205"/>
      <c r="T324" s="206"/>
      <c r="U324" s="202"/>
      <c r="V324" s="202"/>
      <c r="W324" s="207">
        <f>SUM(W325:W326)</f>
        <v>0</v>
      </c>
      <c r="X324" s="202"/>
      <c r="Y324" s="207">
        <f>SUM(Y325:Y326)</f>
        <v>0</v>
      </c>
      <c r="Z324" s="202"/>
      <c r="AA324" s="208">
        <f>SUM(AA325:AA326)</f>
        <v>0</v>
      </c>
      <c r="AR324" s="209" t="s">
        <v>86</v>
      </c>
      <c r="AT324" s="210" t="s">
        <v>76</v>
      </c>
      <c r="AU324" s="210" t="s">
        <v>83</v>
      </c>
      <c r="AY324" s="209" t="s">
        <v>165</v>
      </c>
      <c r="BK324" s="211">
        <f>SUM(BK325:BK326)</f>
        <v>0</v>
      </c>
    </row>
    <row r="325" s="1" customFormat="1" ht="16.5" customHeight="1">
      <c r="B325" s="179"/>
      <c r="C325" s="215" t="s">
        <v>428</v>
      </c>
      <c r="D325" s="215" t="s">
        <v>166</v>
      </c>
      <c r="E325" s="216" t="s">
        <v>429</v>
      </c>
      <c r="F325" s="217" t="s">
        <v>430</v>
      </c>
      <c r="G325" s="217"/>
      <c r="H325" s="217"/>
      <c r="I325" s="217"/>
      <c r="J325" s="218" t="s">
        <v>431</v>
      </c>
      <c r="K325" s="219">
        <v>1</v>
      </c>
      <c r="L325" s="220">
        <v>0</v>
      </c>
      <c r="M325" s="220"/>
      <c r="N325" s="219">
        <f>ROUND(L325*K325,3)</f>
        <v>0</v>
      </c>
      <c r="O325" s="219"/>
      <c r="P325" s="219"/>
      <c r="Q325" s="219"/>
      <c r="R325" s="183"/>
      <c r="T325" s="221" t="s">
        <v>5</v>
      </c>
      <c r="U325" s="58" t="s">
        <v>44</v>
      </c>
      <c r="V325" s="49"/>
      <c r="W325" s="222">
        <f>V325*K325</f>
        <v>0</v>
      </c>
      <c r="X325" s="222">
        <v>0</v>
      </c>
      <c r="Y325" s="222">
        <f>X325*K325</f>
        <v>0</v>
      </c>
      <c r="Z325" s="222">
        <v>0</v>
      </c>
      <c r="AA325" s="223">
        <f>Z325*K325</f>
        <v>0</v>
      </c>
      <c r="AR325" s="24" t="s">
        <v>299</v>
      </c>
      <c r="AT325" s="24" t="s">
        <v>166</v>
      </c>
      <c r="AU325" s="24" t="s">
        <v>86</v>
      </c>
      <c r="AY325" s="24" t="s">
        <v>165</v>
      </c>
      <c r="BE325" s="138">
        <f>IF(U325="základná",N325,0)</f>
        <v>0</v>
      </c>
      <c r="BF325" s="138">
        <f>IF(U325="znížená",N325,0)</f>
        <v>0</v>
      </c>
      <c r="BG325" s="138">
        <f>IF(U325="zákl. prenesená",N325,0)</f>
        <v>0</v>
      </c>
      <c r="BH325" s="138">
        <f>IF(U325="zníž. prenesená",N325,0)</f>
        <v>0</v>
      </c>
      <c r="BI325" s="138">
        <f>IF(U325="nulová",N325,0)</f>
        <v>0</v>
      </c>
      <c r="BJ325" s="24" t="s">
        <v>86</v>
      </c>
      <c r="BK325" s="224">
        <f>ROUND(L325*K325,3)</f>
        <v>0</v>
      </c>
      <c r="BL325" s="24" t="s">
        <v>299</v>
      </c>
      <c r="BM325" s="24" t="s">
        <v>432</v>
      </c>
    </row>
    <row r="326" s="1" customFormat="1" ht="25.5" customHeight="1">
      <c r="B326" s="179"/>
      <c r="C326" s="215" t="s">
        <v>433</v>
      </c>
      <c r="D326" s="215" t="s">
        <v>166</v>
      </c>
      <c r="E326" s="216" t="s">
        <v>434</v>
      </c>
      <c r="F326" s="217" t="s">
        <v>435</v>
      </c>
      <c r="G326" s="217"/>
      <c r="H326" s="217"/>
      <c r="I326" s="217"/>
      <c r="J326" s="218" t="s">
        <v>426</v>
      </c>
      <c r="K326" s="220">
        <v>0</v>
      </c>
      <c r="L326" s="220">
        <v>0</v>
      </c>
      <c r="M326" s="220"/>
      <c r="N326" s="219">
        <f>ROUND(L326*K326,3)</f>
        <v>0</v>
      </c>
      <c r="O326" s="219"/>
      <c r="P326" s="219"/>
      <c r="Q326" s="219"/>
      <c r="R326" s="183"/>
      <c r="T326" s="221" t="s">
        <v>5</v>
      </c>
      <c r="U326" s="58" t="s">
        <v>44</v>
      </c>
      <c r="V326" s="49"/>
      <c r="W326" s="222">
        <f>V326*K326</f>
        <v>0</v>
      </c>
      <c r="X326" s="222">
        <v>0</v>
      </c>
      <c r="Y326" s="222">
        <f>X326*K326</f>
        <v>0</v>
      </c>
      <c r="Z326" s="222">
        <v>0</v>
      </c>
      <c r="AA326" s="223">
        <f>Z326*K326</f>
        <v>0</v>
      </c>
      <c r="AR326" s="24" t="s">
        <v>299</v>
      </c>
      <c r="AT326" s="24" t="s">
        <v>166</v>
      </c>
      <c r="AU326" s="24" t="s">
        <v>86</v>
      </c>
      <c r="AY326" s="24" t="s">
        <v>165</v>
      </c>
      <c r="BE326" s="138">
        <f>IF(U326="základná",N326,0)</f>
        <v>0</v>
      </c>
      <c r="BF326" s="138">
        <f>IF(U326="znížená",N326,0)</f>
        <v>0</v>
      </c>
      <c r="BG326" s="138">
        <f>IF(U326="zákl. prenesená",N326,0)</f>
        <v>0</v>
      </c>
      <c r="BH326" s="138">
        <f>IF(U326="zníž. prenesená",N326,0)</f>
        <v>0</v>
      </c>
      <c r="BI326" s="138">
        <f>IF(U326="nulová",N326,0)</f>
        <v>0</v>
      </c>
      <c r="BJ326" s="24" t="s">
        <v>86</v>
      </c>
      <c r="BK326" s="224">
        <f>ROUND(L326*K326,3)</f>
        <v>0</v>
      </c>
      <c r="BL326" s="24" t="s">
        <v>299</v>
      </c>
      <c r="BM326" s="24" t="s">
        <v>436</v>
      </c>
    </row>
    <row r="327" s="9" customFormat="1" ht="29.88" customHeight="1">
      <c r="B327" s="201"/>
      <c r="C327" s="202"/>
      <c r="D327" s="212" t="s">
        <v>138</v>
      </c>
      <c r="E327" s="212"/>
      <c r="F327" s="212"/>
      <c r="G327" s="212"/>
      <c r="H327" s="212"/>
      <c r="I327" s="212"/>
      <c r="J327" s="212"/>
      <c r="K327" s="212"/>
      <c r="L327" s="212"/>
      <c r="M327" s="212"/>
      <c r="N327" s="225">
        <f>BK327</f>
        <v>0</v>
      </c>
      <c r="O327" s="226"/>
      <c r="P327" s="226"/>
      <c r="Q327" s="226"/>
      <c r="R327" s="205"/>
      <c r="T327" s="206"/>
      <c r="U327" s="202"/>
      <c r="V327" s="202"/>
      <c r="W327" s="207">
        <f>SUM(W328:W330)</f>
        <v>0</v>
      </c>
      <c r="X327" s="202"/>
      <c r="Y327" s="207">
        <f>SUM(Y328:Y330)</f>
        <v>0.049200689999999991</v>
      </c>
      <c r="Z327" s="202"/>
      <c r="AA327" s="208">
        <f>SUM(AA328:AA330)</f>
        <v>0</v>
      </c>
      <c r="AR327" s="209" t="s">
        <v>86</v>
      </c>
      <c r="AT327" s="210" t="s">
        <v>76</v>
      </c>
      <c r="AU327" s="210" t="s">
        <v>83</v>
      </c>
      <c r="AY327" s="209" t="s">
        <v>165</v>
      </c>
      <c r="BK327" s="211">
        <f>SUM(BK328:BK330)</f>
        <v>0</v>
      </c>
    </row>
    <row r="328" s="1" customFormat="1" ht="25.5" customHeight="1">
      <c r="B328" s="179"/>
      <c r="C328" s="215" t="s">
        <v>437</v>
      </c>
      <c r="D328" s="215" t="s">
        <v>166</v>
      </c>
      <c r="E328" s="216" t="s">
        <v>438</v>
      </c>
      <c r="F328" s="217" t="s">
        <v>439</v>
      </c>
      <c r="G328" s="217"/>
      <c r="H328" s="217"/>
      <c r="I328" s="217"/>
      <c r="J328" s="218" t="s">
        <v>169</v>
      </c>
      <c r="K328" s="219">
        <v>77.879999999999995</v>
      </c>
      <c r="L328" s="220">
        <v>0</v>
      </c>
      <c r="M328" s="220"/>
      <c r="N328" s="219">
        <f>ROUND(L328*K328,3)</f>
        <v>0</v>
      </c>
      <c r="O328" s="219"/>
      <c r="P328" s="219"/>
      <c r="Q328" s="219"/>
      <c r="R328" s="183"/>
      <c r="T328" s="221" t="s">
        <v>5</v>
      </c>
      <c r="U328" s="58" t="s">
        <v>44</v>
      </c>
      <c r="V328" s="49"/>
      <c r="W328" s="222">
        <f>V328*K328</f>
        <v>0</v>
      </c>
      <c r="X328" s="222">
        <v>0.00030174999999999999</v>
      </c>
      <c r="Y328" s="222">
        <f>X328*K328</f>
        <v>0.023500289999999997</v>
      </c>
      <c r="Z328" s="222">
        <v>0</v>
      </c>
      <c r="AA328" s="223">
        <f>Z328*K328</f>
        <v>0</v>
      </c>
      <c r="AR328" s="24" t="s">
        <v>299</v>
      </c>
      <c r="AT328" s="24" t="s">
        <v>166</v>
      </c>
      <c r="AU328" s="24" t="s">
        <v>86</v>
      </c>
      <c r="AY328" s="24" t="s">
        <v>165</v>
      </c>
      <c r="BE328" s="138">
        <f>IF(U328="základná",N328,0)</f>
        <v>0</v>
      </c>
      <c r="BF328" s="138">
        <f>IF(U328="znížená",N328,0)</f>
        <v>0</v>
      </c>
      <c r="BG328" s="138">
        <f>IF(U328="zákl. prenesená",N328,0)</f>
        <v>0</v>
      </c>
      <c r="BH328" s="138">
        <f>IF(U328="zníž. prenesená",N328,0)</f>
        <v>0</v>
      </c>
      <c r="BI328" s="138">
        <f>IF(U328="nulová",N328,0)</f>
        <v>0</v>
      </c>
      <c r="BJ328" s="24" t="s">
        <v>86</v>
      </c>
      <c r="BK328" s="224">
        <f>ROUND(L328*K328,3)</f>
        <v>0</v>
      </c>
      <c r="BL328" s="24" t="s">
        <v>299</v>
      </c>
      <c r="BM328" s="24" t="s">
        <v>440</v>
      </c>
    </row>
    <row r="329" s="1" customFormat="1" ht="25.5" customHeight="1">
      <c r="B329" s="179"/>
      <c r="C329" s="215" t="s">
        <v>441</v>
      </c>
      <c r="D329" s="215" t="s">
        <v>166</v>
      </c>
      <c r="E329" s="216" t="s">
        <v>442</v>
      </c>
      <c r="F329" s="217" t="s">
        <v>443</v>
      </c>
      <c r="G329" s="217"/>
      <c r="H329" s="217"/>
      <c r="I329" s="217"/>
      <c r="J329" s="218" t="s">
        <v>169</v>
      </c>
      <c r="K329" s="219">
        <v>77.879999999999995</v>
      </c>
      <c r="L329" s="220">
        <v>0</v>
      </c>
      <c r="M329" s="220"/>
      <c r="N329" s="219">
        <f>ROUND(L329*K329,3)</f>
        <v>0</v>
      </c>
      <c r="O329" s="219"/>
      <c r="P329" s="219"/>
      <c r="Q329" s="219"/>
      <c r="R329" s="183"/>
      <c r="T329" s="221" t="s">
        <v>5</v>
      </c>
      <c r="U329" s="58" t="s">
        <v>44</v>
      </c>
      <c r="V329" s="49"/>
      <c r="W329" s="222">
        <f>V329*K329</f>
        <v>0</v>
      </c>
      <c r="X329" s="222">
        <v>0</v>
      </c>
      <c r="Y329" s="222">
        <f>X329*K329</f>
        <v>0</v>
      </c>
      <c r="Z329" s="222">
        <v>0</v>
      </c>
      <c r="AA329" s="223">
        <f>Z329*K329</f>
        <v>0</v>
      </c>
      <c r="AR329" s="24" t="s">
        <v>299</v>
      </c>
      <c r="AT329" s="24" t="s">
        <v>166</v>
      </c>
      <c r="AU329" s="24" t="s">
        <v>86</v>
      </c>
      <c r="AY329" s="24" t="s">
        <v>165</v>
      </c>
      <c r="BE329" s="138">
        <f>IF(U329="základná",N329,0)</f>
        <v>0</v>
      </c>
      <c r="BF329" s="138">
        <f>IF(U329="znížená",N329,0)</f>
        <v>0</v>
      </c>
      <c r="BG329" s="138">
        <f>IF(U329="zákl. prenesená",N329,0)</f>
        <v>0</v>
      </c>
      <c r="BH329" s="138">
        <f>IF(U329="zníž. prenesená",N329,0)</f>
        <v>0</v>
      </c>
      <c r="BI329" s="138">
        <f>IF(U329="nulová",N329,0)</f>
        <v>0</v>
      </c>
      <c r="BJ329" s="24" t="s">
        <v>86</v>
      </c>
      <c r="BK329" s="224">
        <f>ROUND(L329*K329,3)</f>
        <v>0</v>
      </c>
      <c r="BL329" s="24" t="s">
        <v>299</v>
      </c>
      <c r="BM329" s="24" t="s">
        <v>444</v>
      </c>
    </row>
    <row r="330" s="1" customFormat="1" ht="51" customHeight="1">
      <c r="B330" s="179"/>
      <c r="C330" s="215" t="s">
        <v>445</v>
      </c>
      <c r="D330" s="215" t="s">
        <v>166</v>
      </c>
      <c r="E330" s="216" t="s">
        <v>446</v>
      </c>
      <c r="F330" s="217" t="s">
        <v>447</v>
      </c>
      <c r="G330" s="217"/>
      <c r="H330" s="217"/>
      <c r="I330" s="217"/>
      <c r="J330" s="218" t="s">
        <v>169</v>
      </c>
      <c r="K330" s="219">
        <v>77.879999999999995</v>
      </c>
      <c r="L330" s="220">
        <v>0</v>
      </c>
      <c r="M330" s="220"/>
      <c r="N330" s="219">
        <f>ROUND(L330*K330,3)</f>
        <v>0</v>
      </c>
      <c r="O330" s="219"/>
      <c r="P330" s="219"/>
      <c r="Q330" s="219"/>
      <c r="R330" s="183"/>
      <c r="T330" s="221" t="s">
        <v>5</v>
      </c>
      <c r="U330" s="58" t="s">
        <v>44</v>
      </c>
      <c r="V330" s="49"/>
      <c r="W330" s="222">
        <f>V330*K330</f>
        <v>0</v>
      </c>
      <c r="X330" s="222">
        <v>0.00033</v>
      </c>
      <c r="Y330" s="222">
        <f>X330*K330</f>
        <v>0.025700399999999998</v>
      </c>
      <c r="Z330" s="222">
        <v>0</v>
      </c>
      <c r="AA330" s="223">
        <f>Z330*K330</f>
        <v>0</v>
      </c>
      <c r="AR330" s="24" t="s">
        <v>299</v>
      </c>
      <c r="AT330" s="24" t="s">
        <v>166</v>
      </c>
      <c r="AU330" s="24" t="s">
        <v>86</v>
      </c>
      <c r="AY330" s="24" t="s">
        <v>165</v>
      </c>
      <c r="BE330" s="138">
        <f>IF(U330="základná",N330,0)</f>
        <v>0</v>
      </c>
      <c r="BF330" s="138">
        <f>IF(U330="znížená",N330,0)</f>
        <v>0</v>
      </c>
      <c r="BG330" s="138">
        <f>IF(U330="zákl. prenesená",N330,0)</f>
        <v>0</v>
      </c>
      <c r="BH330" s="138">
        <f>IF(U330="zníž. prenesená",N330,0)</f>
        <v>0</v>
      </c>
      <c r="BI330" s="138">
        <f>IF(U330="nulová",N330,0)</f>
        <v>0</v>
      </c>
      <c r="BJ330" s="24" t="s">
        <v>86</v>
      </c>
      <c r="BK330" s="224">
        <f>ROUND(L330*K330,3)</f>
        <v>0</v>
      </c>
      <c r="BL330" s="24" t="s">
        <v>299</v>
      </c>
      <c r="BM330" s="24" t="s">
        <v>448</v>
      </c>
    </row>
    <row r="331" s="9" customFormat="1" ht="37.44" customHeight="1">
      <c r="B331" s="201"/>
      <c r="C331" s="202"/>
      <c r="D331" s="203" t="s">
        <v>139</v>
      </c>
      <c r="E331" s="203"/>
      <c r="F331" s="203"/>
      <c r="G331" s="203"/>
      <c r="H331" s="203"/>
      <c r="I331" s="203"/>
      <c r="J331" s="203"/>
      <c r="K331" s="203"/>
      <c r="L331" s="203"/>
      <c r="M331" s="203"/>
      <c r="N331" s="272">
        <f>BK331</f>
        <v>0</v>
      </c>
      <c r="O331" s="273"/>
      <c r="P331" s="273"/>
      <c r="Q331" s="273"/>
      <c r="R331" s="205"/>
      <c r="T331" s="206"/>
      <c r="U331" s="202"/>
      <c r="V331" s="202"/>
      <c r="W331" s="207">
        <f>W332</f>
        <v>0</v>
      </c>
      <c r="X331" s="202"/>
      <c r="Y331" s="207">
        <f>Y332</f>
        <v>0</v>
      </c>
      <c r="Z331" s="202"/>
      <c r="AA331" s="208">
        <f>AA332</f>
        <v>0</v>
      </c>
      <c r="AR331" s="209" t="s">
        <v>95</v>
      </c>
      <c r="AT331" s="210" t="s">
        <v>76</v>
      </c>
      <c r="AU331" s="210" t="s">
        <v>77</v>
      </c>
      <c r="AY331" s="209" t="s">
        <v>165</v>
      </c>
      <c r="BK331" s="211">
        <f>BK332</f>
        <v>0</v>
      </c>
    </row>
    <row r="332" s="9" customFormat="1" ht="19.92" customHeight="1">
      <c r="B332" s="201"/>
      <c r="C332" s="202"/>
      <c r="D332" s="212" t="s">
        <v>140</v>
      </c>
      <c r="E332" s="212"/>
      <c r="F332" s="212"/>
      <c r="G332" s="212"/>
      <c r="H332" s="212"/>
      <c r="I332" s="212"/>
      <c r="J332" s="212"/>
      <c r="K332" s="212"/>
      <c r="L332" s="212"/>
      <c r="M332" s="212"/>
      <c r="N332" s="213">
        <f>BK332</f>
        <v>0</v>
      </c>
      <c r="O332" s="214"/>
      <c r="P332" s="214"/>
      <c r="Q332" s="214"/>
      <c r="R332" s="205"/>
      <c r="T332" s="206"/>
      <c r="U332" s="202"/>
      <c r="V332" s="202"/>
      <c r="W332" s="207">
        <f>W333</f>
        <v>0</v>
      </c>
      <c r="X332" s="202"/>
      <c r="Y332" s="207">
        <f>Y333</f>
        <v>0</v>
      </c>
      <c r="Z332" s="202"/>
      <c r="AA332" s="208">
        <f>AA333</f>
        <v>0</v>
      </c>
      <c r="AR332" s="209" t="s">
        <v>95</v>
      </c>
      <c r="AT332" s="210" t="s">
        <v>76</v>
      </c>
      <c r="AU332" s="210" t="s">
        <v>83</v>
      </c>
      <c r="AY332" s="209" t="s">
        <v>165</v>
      </c>
      <c r="BK332" s="211">
        <f>BK333</f>
        <v>0</v>
      </c>
    </row>
    <row r="333" s="1" customFormat="1" ht="63.75" customHeight="1">
      <c r="B333" s="179"/>
      <c r="C333" s="215" t="s">
        <v>449</v>
      </c>
      <c r="D333" s="215" t="s">
        <v>166</v>
      </c>
      <c r="E333" s="216" t="s">
        <v>450</v>
      </c>
      <c r="F333" s="217" t="s">
        <v>451</v>
      </c>
      <c r="G333" s="217"/>
      <c r="H333" s="217"/>
      <c r="I333" s="217"/>
      <c r="J333" s="218" t="s">
        <v>431</v>
      </c>
      <c r="K333" s="219">
        <v>1</v>
      </c>
      <c r="L333" s="220">
        <v>0</v>
      </c>
      <c r="M333" s="220"/>
      <c r="N333" s="219">
        <f>ROUND(L333*K333,3)</f>
        <v>0</v>
      </c>
      <c r="O333" s="219"/>
      <c r="P333" s="219"/>
      <c r="Q333" s="219"/>
      <c r="R333" s="183"/>
      <c r="T333" s="221" t="s">
        <v>5</v>
      </c>
      <c r="U333" s="58" t="s">
        <v>44</v>
      </c>
      <c r="V333" s="49"/>
      <c r="W333" s="222">
        <f>V333*K333</f>
        <v>0</v>
      </c>
      <c r="X333" s="222">
        <v>0</v>
      </c>
      <c r="Y333" s="222">
        <f>X333*K333</f>
        <v>0</v>
      </c>
      <c r="Z333" s="222">
        <v>0</v>
      </c>
      <c r="AA333" s="223">
        <f>Z333*K333</f>
        <v>0</v>
      </c>
      <c r="AR333" s="24" t="s">
        <v>452</v>
      </c>
      <c r="AT333" s="24" t="s">
        <v>166</v>
      </c>
      <c r="AU333" s="24" t="s">
        <v>86</v>
      </c>
      <c r="AY333" s="24" t="s">
        <v>165</v>
      </c>
      <c r="BE333" s="138">
        <f>IF(U333="základná",N333,0)</f>
        <v>0</v>
      </c>
      <c r="BF333" s="138">
        <f>IF(U333="znížená",N333,0)</f>
        <v>0</v>
      </c>
      <c r="BG333" s="138">
        <f>IF(U333="zákl. prenesená",N333,0)</f>
        <v>0</v>
      </c>
      <c r="BH333" s="138">
        <f>IF(U333="zníž. prenesená",N333,0)</f>
        <v>0</v>
      </c>
      <c r="BI333" s="138">
        <f>IF(U333="nulová",N333,0)</f>
        <v>0</v>
      </c>
      <c r="BJ333" s="24" t="s">
        <v>86</v>
      </c>
      <c r="BK333" s="224">
        <f>ROUND(L333*K333,3)</f>
        <v>0</v>
      </c>
      <c r="BL333" s="24" t="s">
        <v>452</v>
      </c>
      <c r="BM333" s="24" t="s">
        <v>453</v>
      </c>
    </row>
    <row r="334" s="1" customFormat="1" ht="49.92" customHeight="1">
      <c r="B334" s="48"/>
      <c r="C334" s="49"/>
      <c r="D334" s="203" t="s">
        <v>454</v>
      </c>
      <c r="E334" s="49"/>
      <c r="F334" s="49"/>
      <c r="G334" s="49"/>
      <c r="H334" s="49"/>
      <c r="I334" s="49"/>
      <c r="J334" s="49"/>
      <c r="K334" s="49"/>
      <c r="L334" s="49"/>
      <c r="M334" s="49"/>
      <c r="N334" s="274">
        <f>BK334</f>
        <v>0</v>
      </c>
      <c r="O334" s="275"/>
      <c r="P334" s="275"/>
      <c r="Q334" s="275"/>
      <c r="R334" s="50"/>
      <c r="T334" s="276"/>
      <c r="U334" s="49"/>
      <c r="V334" s="49"/>
      <c r="W334" s="49"/>
      <c r="X334" s="49"/>
      <c r="Y334" s="49"/>
      <c r="Z334" s="49"/>
      <c r="AA334" s="96"/>
      <c r="AT334" s="24" t="s">
        <v>76</v>
      </c>
      <c r="AU334" s="24" t="s">
        <v>77</v>
      </c>
      <c r="AY334" s="24" t="s">
        <v>455</v>
      </c>
      <c r="BK334" s="224">
        <f>SUM(BK335:BK339)</f>
        <v>0</v>
      </c>
    </row>
    <row r="335" s="1" customFormat="1" ht="22.32" customHeight="1">
      <c r="B335" s="48"/>
      <c r="C335" s="277" t="s">
        <v>5</v>
      </c>
      <c r="D335" s="277" t="s">
        <v>166</v>
      </c>
      <c r="E335" s="278" t="s">
        <v>5</v>
      </c>
      <c r="F335" s="279" t="s">
        <v>5</v>
      </c>
      <c r="G335" s="279"/>
      <c r="H335" s="279"/>
      <c r="I335" s="279"/>
      <c r="J335" s="280" t="s">
        <v>5</v>
      </c>
      <c r="K335" s="220"/>
      <c r="L335" s="220"/>
      <c r="M335" s="281"/>
      <c r="N335" s="281">
        <f>BK335</f>
        <v>0</v>
      </c>
      <c r="O335" s="281"/>
      <c r="P335" s="281"/>
      <c r="Q335" s="281"/>
      <c r="R335" s="50"/>
      <c r="T335" s="221" t="s">
        <v>5</v>
      </c>
      <c r="U335" s="282" t="s">
        <v>44</v>
      </c>
      <c r="V335" s="49"/>
      <c r="W335" s="49"/>
      <c r="X335" s="49"/>
      <c r="Y335" s="49"/>
      <c r="Z335" s="49"/>
      <c r="AA335" s="96"/>
      <c r="AT335" s="24" t="s">
        <v>455</v>
      </c>
      <c r="AU335" s="24" t="s">
        <v>83</v>
      </c>
      <c r="AY335" s="24" t="s">
        <v>455</v>
      </c>
      <c r="BE335" s="138">
        <f>IF(U335="základná",N335,0)</f>
        <v>0</v>
      </c>
      <c r="BF335" s="138">
        <f>IF(U335="znížená",N335,0)</f>
        <v>0</v>
      </c>
      <c r="BG335" s="138">
        <f>IF(U335="zákl. prenesená",N335,0)</f>
        <v>0</v>
      </c>
      <c r="BH335" s="138">
        <f>IF(U335="zníž. prenesená",N335,0)</f>
        <v>0</v>
      </c>
      <c r="BI335" s="138">
        <f>IF(U335="nulová",N335,0)</f>
        <v>0</v>
      </c>
      <c r="BJ335" s="24" t="s">
        <v>86</v>
      </c>
      <c r="BK335" s="224">
        <f>L335*K335</f>
        <v>0</v>
      </c>
    </row>
    <row r="336" s="1" customFormat="1" ht="22.32" customHeight="1">
      <c r="B336" s="48"/>
      <c r="C336" s="277" t="s">
        <v>5</v>
      </c>
      <c r="D336" s="277" t="s">
        <v>166</v>
      </c>
      <c r="E336" s="278" t="s">
        <v>5</v>
      </c>
      <c r="F336" s="279" t="s">
        <v>5</v>
      </c>
      <c r="G336" s="279"/>
      <c r="H336" s="279"/>
      <c r="I336" s="279"/>
      <c r="J336" s="280" t="s">
        <v>5</v>
      </c>
      <c r="K336" s="220"/>
      <c r="L336" s="220"/>
      <c r="M336" s="281"/>
      <c r="N336" s="281">
        <f>BK336</f>
        <v>0</v>
      </c>
      <c r="O336" s="281"/>
      <c r="P336" s="281"/>
      <c r="Q336" s="281"/>
      <c r="R336" s="50"/>
      <c r="T336" s="221" t="s">
        <v>5</v>
      </c>
      <c r="U336" s="282" t="s">
        <v>44</v>
      </c>
      <c r="V336" s="49"/>
      <c r="W336" s="49"/>
      <c r="X336" s="49"/>
      <c r="Y336" s="49"/>
      <c r="Z336" s="49"/>
      <c r="AA336" s="96"/>
      <c r="AT336" s="24" t="s">
        <v>455</v>
      </c>
      <c r="AU336" s="24" t="s">
        <v>83</v>
      </c>
      <c r="AY336" s="24" t="s">
        <v>455</v>
      </c>
      <c r="BE336" s="138">
        <f>IF(U336="základná",N336,0)</f>
        <v>0</v>
      </c>
      <c r="BF336" s="138">
        <f>IF(U336="znížená",N336,0)</f>
        <v>0</v>
      </c>
      <c r="BG336" s="138">
        <f>IF(U336="zákl. prenesená",N336,0)</f>
        <v>0</v>
      </c>
      <c r="BH336" s="138">
        <f>IF(U336="zníž. prenesená",N336,0)</f>
        <v>0</v>
      </c>
      <c r="BI336" s="138">
        <f>IF(U336="nulová",N336,0)</f>
        <v>0</v>
      </c>
      <c r="BJ336" s="24" t="s">
        <v>86</v>
      </c>
      <c r="BK336" s="224">
        <f>L336*K336</f>
        <v>0</v>
      </c>
    </row>
    <row r="337" s="1" customFormat="1" ht="22.32" customHeight="1">
      <c r="B337" s="48"/>
      <c r="C337" s="277" t="s">
        <v>5</v>
      </c>
      <c r="D337" s="277" t="s">
        <v>166</v>
      </c>
      <c r="E337" s="278" t="s">
        <v>5</v>
      </c>
      <c r="F337" s="279" t="s">
        <v>5</v>
      </c>
      <c r="G337" s="279"/>
      <c r="H337" s="279"/>
      <c r="I337" s="279"/>
      <c r="J337" s="280" t="s">
        <v>5</v>
      </c>
      <c r="K337" s="220"/>
      <c r="L337" s="220"/>
      <c r="M337" s="281"/>
      <c r="N337" s="281">
        <f>BK337</f>
        <v>0</v>
      </c>
      <c r="O337" s="281"/>
      <c r="P337" s="281"/>
      <c r="Q337" s="281"/>
      <c r="R337" s="50"/>
      <c r="T337" s="221" t="s">
        <v>5</v>
      </c>
      <c r="U337" s="282" t="s">
        <v>44</v>
      </c>
      <c r="V337" s="49"/>
      <c r="W337" s="49"/>
      <c r="X337" s="49"/>
      <c r="Y337" s="49"/>
      <c r="Z337" s="49"/>
      <c r="AA337" s="96"/>
      <c r="AT337" s="24" t="s">
        <v>455</v>
      </c>
      <c r="AU337" s="24" t="s">
        <v>83</v>
      </c>
      <c r="AY337" s="24" t="s">
        <v>455</v>
      </c>
      <c r="BE337" s="138">
        <f>IF(U337="základná",N337,0)</f>
        <v>0</v>
      </c>
      <c r="BF337" s="138">
        <f>IF(U337="znížená",N337,0)</f>
        <v>0</v>
      </c>
      <c r="BG337" s="138">
        <f>IF(U337="zákl. prenesená",N337,0)</f>
        <v>0</v>
      </c>
      <c r="BH337" s="138">
        <f>IF(U337="zníž. prenesená",N337,0)</f>
        <v>0</v>
      </c>
      <c r="BI337" s="138">
        <f>IF(U337="nulová",N337,0)</f>
        <v>0</v>
      </c>
      <c r="BJ337" s="24" t="s">
        <v>86</v>
      </c>
      <c r="BK337" s="224">
        <f>L337*K337</f>
        <v>0</v>
      </c>
    </row>
    <row r="338" s="1" customFormat="1" ht="22.32" customHeight="1">
      <c r="B338" s="48"/>
      <c r="C338" s="277" t="s">
        <v>5</v>
      </c>
      <c r="D338" s="277" t="s">
        <v>166</v>
      </c>
      <c r="E338" s="278" t="s">
        <v>5</v>
      </c>
      <c r="F338" s="279" t="s">
        <v>5</v>
      </c>
      <c r="G338" s="279"/>
      <c r="H338" s="279"/>
      <c r="I338" s="279"/>
      <c r="J338" s="280" t="s">
        <v>5</v>
      </c>
      <c r="K338" s="220"/>
      <c r="L338" s="220"/>
      <c r="M338" s="281"/>
      <c r="N338" s="281">
        <f>BK338</f>
        <v>0</v>
      </c>
      <c r="O338" s="281"/>
      <c r="P338" s="281"/>
      <c r="Q338" s="281"/>
      <c r="R338" s="50"/>
      <c r="T338" s="221" t="s">
        <v>5</v>
      </c>
      <c r="U338" s="282" t="s">
        <v>44</v>
      </c>
      <c r="V338" s="49"/>
      <c r="W338" s="49"/>
      <c r="X338" s="49"/>
      <c r="Y338" s="49"/>
      <c r="Z338" s="49"/>
      <c r="AA338" s="96"/>
      <c r="AT338" s="24" t="s">
        <v>455</v>
      </c>
      <c r="AU338" s="24" t="s">
        <v>83</v>
      </c>
      <c r="AY338" s="24" t="s">
        <v>455</v>
      </c>
      <c r="BE338" s="138">
        <f>IF(U338="základná",N338,0)</f>
        <v>0</v>
      </c>
      <c r="BF338" s="138">
        <f>IF(U338="znížená",N338,0)</f>
        <v>0</v>
      </c>
      <c r="BG338" s="138">
        <f>IF(U338="zákl. prenesená",N338,0)</f>
        <v>0</v>
      </c>
      <c r="BH338" s="138">
        <f>IF(U338="zníž. prenesená",N338,0)</f>
        <v>0</v>
      </c>
      <c r="BI338" s="138">
        <f>IF(U338="nulová",N338,0)</f>
        <v>0</v>
      </c>
      <c r="BJ338" s="24" t="s">
        <v>86</v>
      </c>
      <c r="BK338" s="224">
        <f>L338*K338</f>
        <v>0</v>
      </c>
    </row>
    <row r="339" s="1" customFormat="1" ht="22.32" customHeight="1">
      <c r="B339" s="48"/>
      <c r="C339" s="277" t="s">
        <v>5</v>
      </c>
      <c r="D339" s="277" t="s">
        <v>166</v>
      </c>
      <c r="E339" s="278" t="s">
        <v>5</v>
      </c>
      <c r="F339" s="279" t="s">
        <v>5</v>
      </c>
      <c r="G339" s="279"/>
      <c r="H339" s="279"/>
      <c r="I339" s="279"/>
      <c r="J339" s="280" t="s">
        <v>5</v>
      </c>
      <c r="K339" s="220"/>
      <c r="L339" s="220"/>
      <c r="M339" s="281"/>
      <c r="N339" s="281">
        <f>BK339</f>
        <v>0</v>
      </c>
      <c r="O339" s="281"/>
      <c r="P339" s="281"/>
      <c r="Q339" s="281"/>
      <c r="R339" s="50"/>
      <c r="T339" s="221" t="s">
        <v>5</v>
      </c>
      <c r="U339" s="282" t="s">
        <v>44</v>
      </c>
      <c r="V339" s="74"/>
      <c r="W339" s="74"/>
      <c r="X339" s="74"/>
      <c r="Y339" s="74"/>
      <c r="Z339" s="74"/>
      <c r="AA339" s="76"/>
      <c r="AT339" s="24" t="s">
        <v>455</v>
      </c>
      <c r="AU339" s="24" t="s">
        <v>83</v>
      </c>
      <c r="AY339" s="24" t="s">
        <v>455</v>
      </c>
      <c r="BE339" s="138">
        <f>IF(U339="základná",N339,0)</f>
        <v>0</v>
      </c>
      <c r="BF339" s="138">
        <f>IF(U339="znížená",N339,0)</f>
        <v>0</v>
      </c>
      <c r="BG339" s="138">
        <f>IF(U339="zákl. prenesená",N339,0)</f>
        <v>0</v>
      </c>
      <c r="BH339" s="138">
        <f>IF(U339="zníž. prenesená",N339,0)</f>
        <v>0</v>
      </c>
      <c r="BI339" s="138">
        <f>IF(U339="nulová",N339,0)</f>
        <v>0</v>
      </c>
      <c r="BJ339" s="24" t="s">
        <v>86</v>
      </c>
      <c r="BK339" s="224">
        <f>L339*K339</f>
        <v>0</v>
      </c>
    </row>
    <row r="340" s="1" customFormat="1" ht="6.96" customHeight="1">
      <c r="B340" s="77"/>
      <c r="C340" s="78"/>
      <c r="D340" s="78"/>
      <c r="E340" s="78"/>
      <c r="F340" s="78"/>
      <c r="G340" s="78"/>
      <c r="H340" s="78"/>
      <c r="I340" s="78"/>
      <c r="J340" s="78"/>
      <c r="K340" s="78"/>
      <c r="L340" s="78"/>
      <c r="M340" s="78"/>
      <c r="N340" s="78"/>
      <c r="O340" s="78"/>
      <c r="P340" s="78"/>
      <c r="Q340" s="78"/>
      <c r="R340" s="79"/>
    </row>
  </sheetData>
  <mergeCells count="393">
    <mergeCell ref="C2:Q2"/>
    <mergeCell ref="C4:Q4"/>
    <mergeCell ref="F6:P6"/>
    <mergeCell ref="F7:P7"/>
    <mergeCell ref="O9:P9"/>
    <mergeCell ref="O11:P11"/>
    <mergeCell ref="O12:P12"/>
    <mergeCell ref="O14:P14"/>
    <mergeCell ref="E15:L15"/>
    <mergeCell ref="O15:P15"/>
    <mergeCell ref="O17:P17"/>
    <mergeCell ref="O18:P18"/>
    <mergeCell ref="O20:P20"/>
    <mergeCell ref="O21:P21"/>
    <mergeCell ref="E24:L24"/>
    <mergeCell ref="M27:P27"/>
    <mergeCell ref="M28:P28"/>
    <mergeCell ref="M30:P30"/>
    <mergeCell ref="H32:J32"/>
    <mergeCell ref="M32:P32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C76:Q76"/>
    <mergeCell ref="F78:P78"/>
    <mergeCell ref="F79:P79"/>
    <mergeCell ref="M81:P81"/>
    <mergeCell ref="M83:Q83"/>
    <mergeCell ref="M84:Q84"/>
    <mergeCell ref="C86:G86"/>
    <mergeCell ref="N86:Q86"/>
    <mergeCell ref="N88:Q88"/>
    <mergeCell ref="N89:Q89"/>
    <mergeCell ref="N90:Q90"/>
    <mergeCell ref="N91:Q91"/>
    <mergeCell ref="N92:Q92"/>
    <mergeCell ref="N93:Q93"/>
    <mergeCell ref="N94:Q94"/>
    <mergeCell ref="N95:Q95"/>
    <mergeCell ref="N96:Q96"/>
    <mergeCell ref="N97:Q97"/>
    <mergeCell ref="N98:Q98"/>
    <mergeCell ref="N99:Q99"/>
    <mergeCell ref="N100:Q100"/>
    <mergeCell ref="N102:Q102"/>
    <mergeCell ref="D103:H103"/>
    <mergeCell ref="N103:Q103"/>
    <mergeCell ref="D104:H104"/>
    <mergeCell ref="N104:Q104"/>
    <mergeCell ref="D105:H105"/>
    <mergeCell ref="N105:Q105"/>
    <mergeCell ref="D106:H106"/>
    <mergeCell ref="N106:Q106"/>
    <mergeCell ref="D107:H107"/>
    <mergeCell ref="N107:Q107"/>
    <mergeCell ref="N108:Q108"/>
    <mergeCell ref="L110:Q110"/>
    <mergeCell ref="C116:Q116"/>
    <mergeCell ref="F118:P118"/>
    <mergeCell ref="F119:P119"/>
    <mergeCell ref="M121:P121"/>
    <mergeCell ref="M123:Q123"/>
    <mergeCell ref="M124:Q124"/>
    <mergeCell ref="F126:I126"/>
    <mergeCell ref="L126:M126"/>
    <mergeCell ref="N126:Q126"/>
    <mergeCell ref="F130:I130"/>
    <mergeCell ref="L130:M130"/>
    <mergeCell ref="N130:Q130"/>
    <mergeCell ref="F132:I132"/>
    <mergeCell ref="L132:M132"/>
    <mergeCell ref="N132:Q132"/>
    <mergeCell ref="F133:I133"/>
    <mergeCell ref="F134:I134"/>
    <mergeCell ref="F135:I135"/>
    <mergeCell ref="F136:I136"/>
    <mergeCell ref="F137:I137"/>
    <mergeCell ref="F138:I138"/>
    <mergeCell ref="F139:I139"/>
    <mergeCell ref="F140:I140"/>
    <mergeCell ref="F141:I141"/>
    <mergeCell ref="F142:I142"/>
    <mergeCell ref="L142:M142"/>
    <mergeCell ref="N142:Q142"/>
    <mergeCell ref="F143:I143"/>
    <mergeCell ref="F144:I144"/>
    <mergeCell ref="F145:I145"/>
    <mergeCell ref="F146:I146"/>
    <mergeCell ref="F147:I147"/>
    <mergeCell ref="L147:M147"/>
    <mergeCell ref="N147:Q147"/>
    <mergeCell ref="F148:I148"/>
    <mergeCell ref="L148:M148"/>
    <mergeCell ref="N148:Q148"/>
    <mergeCell ref="F149:I149"/>
    <mergeCell ref="F150:I150"/>
    <mergeCell ref="F151:I151"/>
    <mergeCell ref="F152:I152"/>
    <mergeCell ref="F153:I153"/>
    <mergeCell ref="F154:I154"/>
    <mergeCell ref="F155:I155"/>
    <mergeCell ref="F156:I156"/>
    <mergeCell ref="F157:I157"/>
    <mergeCell ref="F158:I158"/>
    <mergeCell ref="F159:I159"/>
    <mergeCell ref="L159:M159"/>
    <mergeCell ref="N159:Q159"/>
    <mergeCell ref="F160:I160"/>
    <mergeCell ref="F161:I161"/>
    <mergeCell ref="F162:I162"/>
    <mergeCell ref="F163:I163"/>
    <mergeCell ref="F164:I164"/>
    <mergeCell ref="F165:I165"/>
    <mergeCell ref="F166:I166"/>
    <mergeCell ref="F167:I167"/>
    <mergeCell ref="F168:I168"/>
    <mergeCell ref="L168:M168"/>
    <mergeCell ref="N168:Q168"/>
    <mergeCell ref="F169:I169"/>
    <mergeCell ref="F170:I170"/>
    <mergeCell ref="F171:I171"/>
    <mergeCell ref="L171:M171"/>
    <mergeCell ref="N171:Q171"/>
    <mergeCell ref="F172:I172"/>
    <mergeCell ref="F173:I173"/>
    <mergeCell ref="F174:I174"/>
    <mergeCell ref="F175:I175"/>
    <mergeCell ref="F176:I176"/>
    <mergeCell ref="F177:I177"/>
    <mergeCell ref="F178:I178"/>
    <mergeCell ref="F179:I179"/>
    <mergeCell ref="F180:I180"/>
    <mergeCell ref="L180:M180"/>
    <mergeCell ref="N180:Q180"/>
    <mergeCell ref="F181:I181"/>
    <mergeCell ref="F182:I182"/>
    <mergeCell ref="F183:I183"/>
    <mergeCell ref="F184:I184"/>
    <mergeCell ref="F185:I185"/>
    <mergeCell ref="F186:I186"/>
    <mergeCell ref="F187:I187"/>
    <mergeCell ref="F188:I188"/>
    <mergeCell ref="F189:I189"/>
    <mergeCell ref="F190:I190"/>
    <mergeCell ref="F191:I191"/>
    <mergeCell ref="F192:I192"/>
    <mergeCell ref="F193:I193"/>
    <mergeCell ref="F194:I194"/>
    <mergeCell ref="F195:I195"/>
    <mergeCell ref="F196:I196"/>
    <mergeCell ref="F197:I197"/>
    <mergeCell ref="F198:I198"/>
    <mergeCell ref="F199:I199"/>
    <mergeCell ref="F200:I200"/>
    <mergeCell ref="F201:I201"/>
    <mergeCell ref="L201:M201"/>
    <mergeCell ref="N201:Q201"/>
    <mergeCell ref="F202:I202"/>
    <mergeCell ref="F203:I203"/>
    <mergeCell ref="F204:I204"/>
    <mergeCell ref="F205:I205"/>
    <mergeCell ref="F206:I206"/>
    <mergeCell ref="F207:I207"/>
    <mergeCell ref="F208:I208"/>
    <mergeCell ref="F209:I209"/>
    <mergeCell ref="F210:I210"/>
    <mergeCell ref="F211:I211"/>
    <mergeCell ref="F212:I212"/>
    <mergeCell ref="F213:I213"/>
    <mergeCell ref="F214:I214"/>
    <mergeCell ref="F215:I215"/>
    <mergeCell ref="F216:I216"/>
    <mergeCell ref="F217:I217"/>
    <mergeCell ref="F218:I218"/>
    <mergeCell ref="F219:I219"/>
    <mergeCell ref="F220:I220"/>
    <mergeCell ref="F221:I221"/>
    <mergeCell ref="F222:I222"/>
    <mergeCell ref="F223:I223"/>
    <mergeCell ref="F224:I224"/>
    <mergeCell ref="F225:I225"/>
    <mergeCell ref="F226:I226"/>
    <mergeCell ref="F227:I227"/>
    <mergeCell ref="F228:I228"/>
    <mergeCell ref="F229:I229"/>
    <mergeCell ref="F230:I230"/>
    <mergeCell ref="F231:I231"/>
    <mergeCell ref="F232:I232"/>
    <mergeCell ref="F233:I233"/>
    <mergeCell ref="F234:I234"/>
    <mergeCell ref="F235:I235"/>
    <mergeCell ref="F236:I236"/>
    <mergeCell ref="F237:I237"/>
    <mergeCell ref="F238:I238"/>
    <mergeCell ref="F239:I239"/>
    <mergeCell ref="F240:I240"/>
    <mergeCell ref="F241:I241"/>
    <mergeCell ref="F242:I242"/>
    <mergeCell ref="L242:M242"/>
    <mergeCell ref="N242:Q242"/>
    <mergeCell ref="F243:I243"/>
    <mergeCell ref="F244:I244"/>
    <mergeCell ref="F245:I245"/>
    <mergeCell ref="F246:I246"/>
    <mergeCell ref="F247:I247"/>
    <mergeCell ref="F248:I248"/>
    <mergeCell ref="L248:M248"/>
    <mergeCell ref="N248:Q248"/>
    <mergeCell ref="F249:I249"/>
    <mergeCell ref="F250:I250"/>
    <mergeCell ref="F251:I251"/>
    <mergeCell ref="F252:I252"/>
    <mergeCell ref="L252:M252"/>
    <mergeCell ref="N252:Q252"/>
    <mergeCell ref="F253:I253"/>
    <mergeCell ref="F254:I254"/>
    <mergeCell ref="L254:M254"/>
    <mergeCell ref="N254:Q254"/>
    <mergeCell ref="F255:I255"/>
    <mergeCell ref="L255:M255"/>
    <mergeCell ref="N255:Q255"/>
    <mergeCell ref="F256:I256"/>
    <mergeCell ref="L256:M256"/>
    <mergeCell ref="N256:Q256"/>
    <mergeCell ref="F258:I258"/>
    <mergeCell ref="L258:M258"/>
    <mergeCell ref="N258:Q258"/>
    <mergeCell ref="F259:I259"/>
    <mergeCell ref="F260:I260"/>
    <mergeCell ref="F261:I261"/>
    <mergeCell ref="F262:I262"/>
    <mergeCell ref="F263:I263"/>
    <mergeCell ref="F264:I264"/>
    <mergeCell ref="F265:I265"/>
    <mergeCell ref="F266:I266"/>
    <mergeCell ref="L266:M266"/>
    <mergeCell ref="N266:Q266"/>
    <mergeCell ref="F267:I267"/>
    <mergeCell ref="L267:M267"/>
    <mergeCell ref="N267:Q267"/>
    <mergeCell ref="F268:I268"/>
    <mergeCell ref="L268:M268"/>
    <mergeCell ref="N268:Q268"/>
    <mergeCell ref="F269:I269"/>
    <mergeCell ref="F270:I270"/>
    <mergeCell ref="F271:I271"/>
    <mergeCell ref="L271:M271"/>
    <mergeCell ref="N271:Q271"/>
    <mergeCell ref="F272:I272"/>
    <mergeCell ref="L272:M272"/>
    <mergeCell ref="N272:Q272"/>
    <mergeCell ref="F273:I273"/>
    <mergeCell ref="L273:M273"/>
    <mergeCell ref="N273:Q273"/>
    <mergeCell ref="F274:I274"/>
    <mergeCell ref="F275:I275"/>
    <mergeCell ref="F276:I276"/>
    <mergeCell ref="L276:M276"/>
    <mergeCell ref="N276:Q276"/>
    <mergeCell ref="F277:I277"/>
    <mergeCell ref="L277:M277"/>
    <mergeCell ref="N277:Q277"/>
    <mergeCell ref="F278:I278"/>
    <mergeCell ref="F279:I279"/>
    <mergeCell ref="L279:M279"/>
    <mergeCell ref="N279:Q279"/>
    <mergeCell ref="F280:I280"/>
    <mergeCell ref="L280:M280"/>
    <mergeCell ref="N280:Q280"/>
    <mergeCell ref="F281:I281"/>
    <mergeCell ref="L281:M281"/>
    <mergeCell ref="N281:Q281"/>
    <mergeCell ref="F282:I282"/>
    <mergeCell ref="L282:M282"/>
    <mergeCell ref="N282:Q282"/>
    <mergeCell ref="F283:I283"/>
    <mergeCell ref="L283:M283"/>
    <mergeCell ref="N283:Q283"/>
    <mergeCell ref="F284:I284"/>
    <mergeCell ref="L284:M284"/>
    <mergeCell ref="N284:Q284"/>
    <mergeCell ref="F285:I285"/>
    <mergeCell ref="L285:M285"/>
    <mergeCell ref="N285:Q285"/>
    <mergeCell ref="F286:I286"/>
    <mergeCell ref="L286:M286"/>
    <mergeCell ref="N286:Q286"/>
    <mergeCell ref="F287:I287"/>
    <mergeCell ref="L287:M287"/>
    <mergeCell ref="N287:Q287"/>
    <mergeCell ref="F289:I289"/>
    <mergeCell ref="L289:M289"/>
    <mergeCell ref="N289:Q289"/>
    <mergeCell ref="F292:I292"/>
    <mergeCell ref="L292:M292"/>
    <mergeCell ref="N292:Q292"/>
    <mergeCell ref="F293:I293"/>
    <mergeCell ref="L293:M293"/>
    <mergeCell ref="N293:Q293"/>
    <mergeCell ref="F294:I294"/>
    <mergeCell ref="F295:I295"/>
    <mergeCell ref="L295:M295"/>
    <mergeCell ref="N295:Q295"/>
    <mergeCell ref="F296:I296"/>
    <mergeCell ref="F297:I297"/>
    <mergeCell ref="F298:I298"/>
    <mergeCell ref="L298:M298"/>
    <mergeCell ref="N298:Q298"/>
    <mergeCell ref="F299:I299"/>
    <mergeCell ref="L299:M299"/>
    <mergeCell ref="N299:Q299"/>
    <mergeCell ref="F300:I300"/>
    <mergeCell ref="F301:I301"/>
    <mergeCell ref="F302:I302"/>
    <mergeCell ref="F303:I303"/>
    <mergeCell ref="F304:I304"/>
    <mergeCell ref="F305:I305"/>
    <mergeCell ref="F306:I306"/>
    <mergeCell ref="F307:I307"/>
    <mergeCell ref="F308:I308"/>
    <mergeCell ref="F309:I309"/>
    <mergeCell ref="F310:I310"/>
    <mergeCell ref="F311:I311"/>
    <mergeCell ref="F312:I312"/>
    <mergeCell ref="F313:I313"/>
    <mergeCell ref="F314:I314"/>
    <mergeCell ref="F315:I315"/>
    <mergeCell ref="F316:I316"/>
    <mergeCell ref="F317:I317"/>
    <mergeCell ref="F318:I318"/>
    <mergeCell ref="F319:I319"/>
    <mergeCell ref="F320:I320"/>
    <mergeCell ref="F321:I321"/>
    <mergeCell ref="F322:I322"/>
    <mergeCell ref="L322:M322"/>
    <mergeCell ref="N322:Q322"/>
    <mergeCell ref="F323:I323"/>
    <mergeCell ref="L323:M323"/>
    <mergeCell ref="N323:Q323"/>
    <mergeCell ref="F325:I325"/>
    <mergeCell ref="L325:M325"/>
    <mergeCell ref="N325:Q325"/>
    <mergeCell ref="F326:I326"/>
    <mergeCell ref="L326:M326"/>
    <mergeCell ref="N326:Q326"/>
    <mergeCell ref="F328:I328"/>
    <mergeCell ref="L328:M328"/>
    <mergeCell ref="N328:Q328"/>
    <mergeCell ref="F329:I329"/>
    <mergeCell ref="L329:M329"/>
    <mergeCell ref="N329:Q329"/>
    <mergeCell ref="F330:I330"/>
    <mergeCell ref="L330:M330"/>
    <mergeCell ref="N330:Q330"/>
    <mergeCell ref="F333:I333"/>
    <mergeCell ref="L333:M333"/>
    <mergeCell ref="N333:Q333"/>
    <mergeCell ref="F335:I335"/>
    <mergeCell ref="L335:M335"/>
    <mergeCell ref="N335:Q335"/>
    <mergeCell ref="F336:I336"/>
    <mergeCell ref="L336:M336"/>
    <mergeCell ref="N336:Q336"/>
    <mergeCell ref="F337:I337"/>
    <mergeCell ref="L337:M337"/>
    <mergeCell ref="N337:Q337"/>
    <mergeCell ref="F338:I338"/>
    <mergeCell ref="L338:M338"/>
    <mergeCell ref="N338:Q338"/>
    <mergeCell ref="F339:I339"/>
    <mergeCell ref="L339:M339"/>
    <mergeCell ref="N339:Q339"/>
    <mergeCell ref="N127:Q127"/>
    <mergeCell ref="N128:Q128"/>
    <mergeCell ref="N129:Q129"/>
    <mergeCell ref="N131:Q131"/>
    <mergeCell ref="N257:Q257"/>
    <mergeCell ref="N288:Q288"/>
    <mergeCell ref="N290:Q290"/>
    <mergeCell ref="N291:Q291"/>
    <mergeCell ref="N324:Q324"/>
    <mergeCell ref="N327:Q327"/>
    <mergeCell ref="N331:Q331"/>
    <mergeCell ref="N332:Q332"/>
    <mergeCell ref="N334:Q334"/>
    <mergeCell ref="H1:K1"/>
    <mergeCell ref="S2:AC2"/>
  </mergeCells>
  <dataValidations count="2">
    <dataValidation type="list" allowBlank="1" showInputMessage="1" showErrorMessage="1" error="Povolené sú hodnoty K, M." sqref="D335:D340">
      <formula1>"K, M"</formula1>
    </dataValidation>
    <dataValidation type="list" allowBlank="1" showInputMessage="1" showErrorMessage="1" error="Povolené sú hodnoty základná, znížená, nulová." sqref="U335:U340">
      <formula1>"základná, znížená, nulová"</formula1>
    </dataValidation>
  </dataValidations>
  <hyperlinks>
    <hyperlink ref="F1:G1" location="C2" display="1) Krycí list rozpočtu"/>
    <hyperlink ref="H1:K1" location="C86" display="2) Rekapitulácia rozpočtu"/>
    <hyperlink ref="L1" location="C126" display="3) Rozpočet"/>
    <hyperlink ref="S1:T1" location="'Rekapitulácia stavby'!C2" display="Rekapitulácia stavby"/>
  </hyperlinks>
  <pageMargins left="0.5833333" right="0.5833333" top="0.5" bottom="0.4666667" header="0" footer="0"/>
  <pageSetup paperSize="9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1.17" customWidth="1"/>
    <col min="7" max="7" width="11.17" customWidth="1"/>
    <col min="8" max="8" width="12.5" customWidth="1"/>
    <col min="9" max="9" width="7" customWidth="1"/>
    <col min="10" max="10" width="5.17" customWidth="1"/>
    <col min="11" max="11" width="11.5" customWidth="1"/>
    <col min="12" max="12" width="12" customWidth="1"/>
    <col min="13" max="13" width="6" customWidth="1"/>
    <col min="14" max="14" width="6" customWidth="1"/>
    <col min="15" max="15" width="2" customWidth="1"/>
    <col min="16" max="16" width="12.5" customWidth="1"/>
    <col min="17" max="17" width="4.17" customWidth="1"/>
    <col min="18" max="18" width="1.67" customWidth="1"/>
    <col min="19" max="19" width="8.17" customWidth="1"/>
    <col min="20" max="20" width="29.67" hidden="1" customWidth="1"/>
    <col min="21" max="21" width="16.33" hidden="1" customWidth="1"/>
    <col min="22" max="22" width="12.33" hidden="1" customWidth="1"/>
    <col min="23" max="23" width="16.33" hidden="1" customWidth="1"/>
    <col min="24" max="24" width="12.17" hidden="1" customWidth="1"/>
    <col min="25" max="25" width="15" hidden="1" customWidth="1"/>
    <col min="26" max="26" width="11" hidden="1" customWidth="1"/>
    <col min="27" max="27" width="15" hidden="1" customWidth="1"/>
    <col min="28" max="28" width="16.33" hidden="1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149"/>
      <c r="B1" s="15"/>
      <c r="C1" s="15"/>
      <c r="D1" s="16" t="s">
        <v>1</v>
      </c>
      <c r="E1" s="15"/>
      <c r="F1" s="17" t="s">
        <v>116</v>
      </c>
      <c r="G1" s="17"/>
      <c r="H1" s="150" t="s">
        <v>117</v>
      </c>
      <c r="I1" s="150"/>
      <c r="J1" s="150"/>
      <c r="K1" s="150"/>
      <c r="L1" s="17" t="s">
        <v>118</v>
      </c>
      <c r="M1" s="15"/>
      <c r="N1" s="15"/>
      <c r="O1" s="16" t="s">
        <v>119</v>
      </c>
      <c r="P1" s="15"/>
      <c r="Q1" s="15"/>
      <c r="R1" s="15"/>
      <c r="S1" s="17" t="s">
        <v>120</v>
      </c>
      <c r="T1" s="17"/>
      <c r="U1" s="149"/>
      <c r="V1" s="149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</row>
    <row r="2" ht="36.96" customHeight="1">
      <c r="C2" s="21" t="s">
        <v>7</v>
      </c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  <c r="P2" s="22"/>
      <c r="Q2" s="22"/>
      <c r="S2" s="23" t="s">
        <v>8</v>
      </c>
      <c r="AT2" s="24" t="s">
        <v>88</v>
      </c>
    </row>
    <row r="3" ht="6.96" customHeight="1">
      <c r="B3" s="25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  <c r="Q3" s="26"/>
      <c r="R3" s="27"/>
      <c r="AT3" s="24" t="s">
        <v>77</v>
      </c>
    </row>
    <row r="4" ht="36.96" customHeight="1">
      <c r="B4" s="28"/>
      <c r="C4" s="29" t="s">
        <v>121</v>
      </c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1"/>
      <c r="T4" s="22" t="s">
        <v>12</v>
      </c>
      <c r="AT4" s="24" t="s">
        <v>6</v>
      </c>
    </row>
    <row r="5" ht="6.96" customHeight="1">
      <c r="B5" s="28"/>
      <c r="C5" s="33"/>
      <c r="D5" s="33"/>
      <c r="E5" s="33"/>
      <c r="F5" s="33"/>
      <c r="G5" s="33"/>
      <c r="H5" s="33"/>
      <c r="I5" s="33"/>
      <c r="J5" s="33"/>
      <c r="K5" s="33"/>
      <c r="L5" s="33"/>
      <c r="M5" s="33"/>
      <c r="N5" s="33"/>
      <c r="O5" s="33"/>
      <c r="P5" s="33"/>
      <c r="Q5" s="33"/>
      <c r="R5" s="31"/>
    </row>
    <row r="6" ht="25.44" customHeight="1">
      <c r="B6" s="28"/>
      <c r="C6" s="33"/>
      <c r="D6" s="40" t="s">
        <v>17</v>
      </c>
      <c r="E6" s="33"/>
      <c r="F6" s="151" t="str">
        <f>'Rekapitulácia stavby'!K6</f>
        <v xml:space="preserve">Denný stacionár  Moravany nad Váhom</v>
      </c>
      <c r="G6" s="40"/>
      <c r="H6" s="40"/>
      <c r="I6" s="40"/>
      <c r="J6" s="40"/>
      <c r="K6" s="40"/>
      <c r="L6" s="40"/>
      <c r="M6" s="40"/>
      <c r="N6" s="40"/>
      <c r="O6" s="40"/>
      <c r="P6" s="40"/>
      <c r="Q6" s="33"/>
      <c r="R6" s="31"/>
    </row>
    <row r="7" s="1" customFormat="1" ht="32.88" customHeight="1">
      <c r="B7" s="48"/>
      <c r="C7" s="49"/>
      <c r="D7" s="37" t="s">
        <v>122</v>
      </c>
      <c r="E7" s="49"/>
      <c r="F7" s="38" t="s">
        <v>456</v>
      </c>
      <c r="G7" s="49"/>
      <c r="H7" s="49"/>
      <c r="I7" s="49"/>
      <c r="J7" s="49"/>
      <c r="K7" s="49"/>
      <c r="L7" s="49"/>
      <c r="M7" s="49"/>
      <c r="N7" s="49"/>
      <c r="O7" s="49"/>
      <c r="P7" s="49"/>
      <c r="Q7" s="49"/>
      <c r="R7" s="50"/>
    </row>
    <row r="8" s="1" customFormat="1" ht="14.4" customHeight="1">
      <c r="B8" s="48"/>
      <c r="C8" s="49"/>
      <c r="D8" s="40" t="s">
        <v>19</v>
      </c>
      <c r="E8" s="49"/>
      <c r="F8" s="35" t="s">
        <v>5</v>
      </c>
      <c r="G8" s="49"/>
      <c r="H8" s="49"/>
      <c r="I8" s="49"/>
      <c r="J8" s="49"/>
      <c r="K8" s="49"/>
      <c r="L8" s="49"/>
      <c r="M8" s="40" t="s">
        <v>20</v>
      </c>
      <c r="N8" s="49"/>
      <c r="O8" s="35" t="s">
        <v>5</v>
      </c>
      <c r="P8" s="49"/>
      <c r="Q8" s="49"/>
      <c r="R8" s="50"/>
    </row>
    <row r="9" s="1" customFormat="1" ht="14.4" customHeight="1">
      <c r="B9" s="48"/>
      <c r="C9" s="49"/>
      <c r="D9" s="40" t="s">
        <v>21</v>
      </c>
      <c r="E9" s="49"/>
      <c r="F9" s="35" t="s">
        <v>22</v>
      </c>
      <c r="G9" s="49"/>
      <c r="H9" s="49"/>
      <c r="I9" s="49"/>
      <c r="J9" s="49"/>
      <c r="K9" s="49"/>
      <c r="L9" s="49"/>
      <c r="M9" s="40" t="s">
        <v>23</v>
      </c>
      <c r="N9" s="49"/>
      <c r="O9" s="152" t="str">
        <f>'Rekapitulácia stavby'!AN8</f>
        <v>28. 5. 2019</v>
      </c>
      <c r="P9" s="92"/>
      <c r="Q9" s="49"/>
      <c r="R9" s="50"/>
    </row>
    <row r="10" s="1" customFormat="1" ht="10.8" customHeight="1">
      <c r="B10" s="48"/>
      <c r="C10" s="49"/>
      <c r="D10" s="49"/>
      <c r="E10" s="49"/>
      <c r="F10" s="49"/>
      <c r="G10" s="49"/>
      <c r="H10" s="49"/>
      <c r="I10" s="49"/>
      <c r="J10" s="49"/>
      <c r="K10" s="49"/>
      <c r="L10" s="49"/>
      <c r="M10" s="49"/>
      <c r="N10" s="49"/>
      <c r="O10" s="49"/>
      <c r="P10" s="49"/>
      <c r="Q10" s="49"/>
      <c r="R10" s="50"/>
    </row>
    <row r="11" s="1" customFormat="1" ht="14.4" customHeight="1">
      <c r="B11" s="48"/>
      <c r="C11" s="49"/>
      <c r="D11" s="40" t="s">
        <v>25</v>
      </c>
      <c r="E11" s="49"/>
      <c r="F11" s="49"/>
      <c r="G11" s="49"/>
      <c r="H11" s="49"/>
      <c r="I11" s="49"/>
      <c r="J11" s="49"/>
      <c r="K11" s="49"/>
      <c r="L11" s="49"/>
      <c r="M11" s="40" t="s">
        <v>26</v>
      </c>
      <c r="N11" s="49"/>
      <c r="O11" s="35" t="s">
        <v>5</v>
      </c>
      <c r="P11" s="35"/>
      <c r="Q11" s="49"/>
      <c r="R11" s="50"/>
    </row>
    <row r="12" s="1" customFormat="1" ht="18" customHeight="1">
      <c r="B12" s="48"/>
      <c r="C12" s="49"/>
      <c r="D12" s="49"/>
      <c r="E12" s="35" t="s">
        <v>27</v>
      </c>
      <c r="F12" s="49"/>
      <c r="G12" s="49"/>
      <c r="H12" s="49"/>
      <c r="I12" s="49"/>
      <c r="J12" s="49"/>
      <c r="K12" s="49"/>
      <c r="L12" s="49"/>
      <c r="M12" s="40" t="s">
        <v>28</v>
      </c>
      <c r="N12" s="49"/>
      <c r="O12" s="35" t="s">
        <v>5</v>
      </c>
      <c r="P12" s="35"/>
      <c r="Q12" s="49"/>
      <c r="R12" s="50"/>
    </row>
    <row r="13" s="1" customFormat="1" ht="6.96" customHeight="1">
      <c r="B13" s="48"/>
      <c r="C13" s="49"/>
      <c r="D13" s="49"/>
      <c r="E13" s="49"/>
      <c r="F13" s="49"/>
      <c r="G13" s="49"/>
      <c r="H13" s="49"/>
      <c r="I13" s="49"/>
      <c r="J13" s="49"/>
      <c r="K13" s="49"/>
      <c r="L13" s="49"/>
      <c r="M13" s="49"/>
      <c r="N13" s="49"/>
      <c r="O13" s="49"/>
      <c r="P13" s="49"/>
      <c r="Q13" s="49"/>
      <c r="R13" s="50"/>
    </row>
    <row r="14" s="1" customFormat="1" ht="14.4" customHeight="1">
      <c r="B14" s="48"/>
      <c r="C14" s="49"/>
      <c r="D14" s="40" t="s">
        <v>29</v>
      </c>
      <c r="E14" s="49"/>
      <c r="F14" s="49"/>
      <c r="G14" s="49"/>
      <c r="H14" s="49"/>
      <c r="I14" s="49"/>
      <c r="J14" s="49"/>
      <c r="K14" s="49"/>
      <c r="L14" s="49"/>
      <c r="M14" s="40" t="s">
        <v>26</v>
      </c>
      <c r="N14" s="49"/>
      <c r="O14" s="41" t="str">
        <f>IF('Rekapitulácia stavby'!AN13="","",'Rekapitulácia stavby'!AN13)</f>
        <v>Vyplň údaj</v>
      </c>
      <c r="P14" s="35"/>
      <c r="Q14" s="49"/>
      <c r="R14" s="50"/>
    </row>
    <row r="15" s="1" customFormat="1" ht="18" customHeight="1">
      <c r="B15" s="48"/>
      <c r="C15" s="49"/>
      <c r="D15" s="49"/>
      <c r="E15" s="41" t="str">
        <f>IF('Rekapitulácia stavby'!E14="","",'Rekapitulácia stavby'!E14)</f>
        <v>Vyplň údaj</v>
      </c>
      <c r="F15" s="153"/>
      <c r="G15" s="153"/>
      <c r="H15" s="153"/>
      <c r="I15" s="153"/>
      <c r="J15" s="153"/>
      <c r="K15" s="153"/>
      <c r="L15" s="153"/>
      <c r="M15" s="40" t="s">
        <v>28</v>
      </c>
      <c r="N15" s="49"/>
      <c r="O15" s="41" t="str">
        <f>IF('Rekapitulácia stavby'!AN14="","",'Rekapitulácia stavby'!AN14)</f>
        <v>Vyplň údaj</v>
      </c>
      <c r="P15" s="35"/>
      <c r="Q15" s="49"/>
      <c r="R15" s="50"/>
    </row>
    <row r="16" s="1" customFormat="1" ht="6.96" customHeight="1">
      <c r="B16" s="48"/>
      <c r="C16" s="49"/>
      <c r="D16" s="49"/>
      <c r="E16" s="49"/>
      <c r="F16" s="49"/>
      <c r="G16" s="49"/>
      <c r="H16" s="49"/>
      <c r="I16" s="49"/>
      <c r="J16" s="49"/>
      <c r="K16" s="49"/>
      <c r="L16" s="49"/>
      <c r="M16" s="49"/>
      <c r="N16" s="49"/>
      <c r="O16" s="49"/>
      <c r="P16" s="49"/>
      <c r="Q16" s="49"/>
      <c r="R16" s="50"/>
    </row>
    <row r="17" s="1" customFormat="1" ht="14.4" customHeight="1">
      <c r="B17" s="48"/>
      <c r="C17" s="49"/>
      <c r="D17" s="40" t="s">
        <v>31</v>
      </c>
      <c r="E17" s="49"/>
      <c r="F17" s="49"/>
      <c r="G17" s="49"/>
      <c r="H17" s="49"/>
      <c r="I17" s="49"/>
      <c r="J17" s="49"/>
      <c r="K17" s="49"/>
      <c r="L17" s="49"/>
      <c r="M17" s="40" t="s">
        <v>26</v>
      </c>
      <c r="N17" s="49"/>
      <c r="O17" s="35" t="str">
        <f>IF('Rekapitulácia stavby'!AN16="","",'Rekapitulácia stavby'!AN16)</f>
        <v/>
      </c>
      <c r="P17" s="35"/>
      <c r="Q17" s="49"/>
      <c r="R17" s="50"/>
    </row>
    <row r="18" s="1" customFormat="1" ht="18" customHeight="1">
      <c r="B18" s="48"/>
      <c r="C18" s="49"/>
      <c r="D18" s="49"/>
      <c r="E18" s="35" t="str">
        <f>IF('Rekapitulácia stavby'!E17="","",'Rekapitulácia stavby'!E17)</f>
        <v xml:space="preserve"> </v>
      </c>
      <c r="F18" s="49"/>
      <c r="G18" s="49"/>
      <c r="H18" s="49"/>
      <c r="I18" s="49"/>
      <c r="J18" s="49"/>
      <c r="K18" s="49"/>
      <c r="L18" s="49"/>
      <c r="M18" s="40" t="s">
        <v>28</v>
      </c>
      <c r="N18" s="49"/>
      <c r="O18" s="35" t="str">
        <f>IF('Rekapitulácia stavby'!AN17="","",'Rekapitulácia stavby'!AN17)</f>
        <v/>
      </c>
      <c r="P18" s="35"/>
      <c r="Q18" s="49"/>
      <c r="R18" s="50"/>
    </row>
    <row r="19" s="1" customFormat="1" ht="6.96" customHeight="1">
      <c r="B19" s="48"/>
      <c r="C19" s="49"/>
      <c r="D19" s="49"/>
      <c r="E19" s="49"/>
      <c r="F19" s="49"/>
      <c r="G19" s="49"/>
      <c r="H19" s="49"/>
      <c r="I19" s="49"/>
      <c r="J19" s="49"/>
      <c r="K19" s="49"/>
      <c r="L19" s="49"/>
      <c r="M19" s="49"/>
      <c r="N19" s="49"/>
      <c r="O19" s="49"/>
      <c r="P19" s="49"/>
      <c r="Q19" s="49"/>
      <c r="R19" s="50"/>
    </row>
    <row r="20" s="1" customFormat="1" ht="14.4" customHeight="1">
      <c r="B20" s="48"/>
      <c r="C20" s="49"/>
      <c r="D20" s="40" t="s">
        <v>35</v>
      </c>
      <c r="E20" s="49"/>
      <c r="F20" s="49"/>
      <c r="G20" s="49"/>
      <c r="H20" s="49"/>
      <c r="I20" s="49"/>
      <c r="J20" s="49"/>
      <c r="K20" s="49"/>
      <c r="L20" s="49"/>
      <c r="M20" s="40" t="s">
        <v>26</v>
      </c>
      <c r="N20" s="49"/>
      <c r="O20" s="35" t="str">
        <f>IF('Rekapitulácia stavby'!AN19="","",'Rekapitulácia stavby'!AN19)</f>
        <v/>
      </c>
      <c r="P20" s="35"/>
      <c r="Q20" s="49"/>
      <c r="R20" s="50"/>
    </row>
    <row r="21" s="1" customFormat="1" ht="18" customHeight="1">
      <c r="B21" s="48"/>
      <c r="C21" s="49"/>
      <c r="D21" s="49"/>
      <c r="E21" s="35" t="str">
        <f>IF('Rekapitulácia stavby'!E20="","",'Rekapitulácia stavby'!E20)</f>
        <v>Hulmanová Jana</v>
      </c>
      <c r="F21" s="49"/>
      <c r="G21" s="49"/>
      <c r="H21" s="49"/>
      <c r="I21" s="49"/>
      <c r="J21" s="49"/>
      <c r="K21" s="49"/>
      <c r="L21" s="49"/>
      <c r="M21" s="40" t="s">
        <v>28</v>
      </c>
      <c r="N21" s="49"/>
      <c r="O21" s="35" t="str">
        <f>IF('Rekapitulácia stavby'!AN20="","",'Rekapitulácia stavby'!AN20)</f>
        <v/>
      </c>
      <c r="P21" s="35"/>
      <c r="Q21" s="49"/>
      <c r="R21" s="50"/>
    </row>
    <row r="22" s="1" customFormat="1" ht="6.96" customHeight="1">
      <c r="B22" s="48"/>
      <c r="C22" s="49"/>
      <c r="D22" s="49"/>
      <c r="E22" s="49"/>
      <c r="F22" s="49"/>
      <c r="G22" s="49"/>
      <c r="H22" s="49"/>
      <c r="I22" s="49"/>
      <c r="J22" s="49"/>
      <c r="K22" s="49"/>
      <c r="L22" s="49"/>
      <c r="M22" s="49"/>
      <c r="N22" s="49"/>
      <c r="O22" s="49"/>
      <c r="P22" s="49"/>
      <c r="Q22" s="49"/>
      <c r="R22" s="50"/>
    </row>
    <row r="23" s="1" customFormat="1" ht="14.4" customHeight="1">
      <c r="B23" s="48"/>
      <c r="C23" s="49"/>
      <c r="D23" s="40" t="s">
        <v>37</v>
      </c>
      <c r="E23" s="49"/>
      <c r="F23" s="49"/>
      <c r="G23" s="49"/>
      <c r="H23" s="49"/>
      <c r="I23" s="49"/>
      <c r="J23" s="49"/>
      <c r="K23" s="49"/>
      <c r="L23" s="49"/>
      <c r="M23" s="49"/>
      <c r="N23" s="49"/>
      <c r="O23" s="49"/>
      <c r="P23" s="49"/>
      <c r="Q23" s="49"/>
      <c r="R23" s="50"/>
    </row>
    <row r="24" s="1" customFormat="1" ht="16.5" customHeight="1">
      <c r="B24" s="48"/>
      <c r="C24" s="49"/>
      <c r="D24" s="49"/>
      <c r="E24" s="44" t="s">
        <v>5</v>
      </c>
      <c r="F24" s="44"/>
      <c r="G24" s="44"/>
      <c r="H24" s="44"/>
      <c r="I24" s="44"/>
      <c r="J24" s="44"/>
      <c r="K24" s="44"/>
      <c r="L24" s="44"/>
      <c r="M24" s="49"/>
      <c r="N24" s="49"/>
      <c r="O24" s="49"/>
      <c r="P24" s="49"/>
      <c r="Q24" s="49"/>
      <c r="R24" s="50"/>
    </row>
    <row r="25" s="1" customFormat="1" ht="6.96" customHeight="1">
      <c r="B25" s="48"/>
      <c r="C25" s="49"/>
      <c r="D25" s="49"/>
      <c r="E25" s="49"/>
      <c r="F25" s="49"/>
      <c r="G25" s="49"/>
      <c r="H25" s="49"/>
      <c r="I25" s="49"/>
      <c r="J25" s="49"/>
      <c r="K25" s="49"/>
      <c r="L25" s="49"/>
      <c r="M25" s="49"/>
      <c r="N25" s="49"/>
      <c r="O25" s="49"/>
      <c r="P25" s="49"/>
      <c r="Q25" s="49"/>
      <c r="R25" s="50"/>
    </row>
    <row r="26" s="1" customFormat="1" ht="6.96" customHeight="1">
      <c r="B26" s="48"/>
      <c r="C26" s="49"/>
      <c r="D26" s="69"/>
      <c r="E26" s="69"/>
      <c r="F26" s="69"/>
      <c r="G26" s="69"/>
      <c r="H26" s="69"/>
      <c r="I26" s="69"/>
      <c r="J26" s="69"/>
      <c r="K26" s="69"/>
      <c r="L26" s="69"/>
      <c r="M26" s="69"/>
      <c r="N26" s="69"/>
      <c r="O26" s="69"/>
      <c r="P26" s="69"/>
      <c r="Q26" s="49"/>
      <c r="R26" s="50"/>
    </row>
    <row r="27" s="1" customFormat="1" ht="14.4" customHeight="1">
      <c r="B27" s="48"/>
      <c r="C27" s="49"/>
      <c r="D27" s="154" t="s">
        <v>124</v>
      </c>
      <c r="E27" s="49"/>
      <c r="F27" s="49"/>
      <c r="G27" s="49"/>
      <c r="H27" s="49"/>
      <c r="I27" s="49"/>
      <c r="J27" s="49"/>
      <c r="K27" s="49"/>
      <c r="L27" s="49"/>
      <c r="M27" s="47">
        <f>N88</f>
        <v>0</v>
      </c>
      <c r="N27" s="47"/>
      <c r="O27" s="47"/>
      <c r="P27" s="47"/>
      <c r="Q27" s="49"/>
      <c r="R27" s="50"/>
    </row>
    <row r="28" s="1" customFormat="1" ht="14.4" customHeight="1">
      <c r="B28" s="48"/>
      <c r="C28" s="49"/>
      <c r="D28" s="46" t="s">
        <v>110</v>
      </c>
      <c r="E28" s="49"/>
      <c r="F28" s="49"/>
      <c r="G28" s="49"/>
      <c r="H28" s="49"/>
      <c r="I28" s="49"/>
      <c r="J28" s="49"/>
      <c r="K28" s="49"/>
      <c r="L28" s="49"/>
      <c r="M28" s="47">
        <f>N102</f>
        <v>0</v>
      </c>
      <c r="N28" s="47"/>
      <c r="O28" s="47"/>
      <c r="P28" s="47"/>
      <c r="Q28" s="49"/>
      <c r="R28" s="50"/>
    </row>
    <row r="29" s="1" customFormat="1" ht="6.96" customHeight="1">
      <c r="B29" s="48"/>
      <c r="C29" s="49"/>
      <c r="D29" s="49"/>
      <c r="E29" s="49"/>
      <c r="F29" s="49"/>
      <c r="G29" s="49"/>
      <c r="H29" s="49"/>
      <c r="I29" s="49"/>
      <c r="J29" s="49"/>
      <c r="K29" s="49"/>
      <c r="L29" s="49"/>
      <c r="M29" s="49"/>
      <c r="N29" s="49"/>
      <c r="O29" s="49"/>
      <c r="P29" s="49"/>
      <c r="Q29" s="49"/>
      <c r="R29" s="50"/>
    </row>
    <row r="30" s="1" customFormat="1" ht="25.44" customHeight="1">
      <c r="B30" s="48"/>
      <c r="C30" s="49"/>
      <c r="D30" s="155" t="s">
        <v>40</v>
      </c>
      <c r="E30" s="49"/>
      <c r="F30" s="49"/>
      <c r="G30" s="49"/>
      <c r="H30" s="49"/>
      <c r="I30" s="49"/>
      <c r="J30" s="49"/>
      <c r="K30" s="49"/>
      <c r="L30" s="49"/>
      <c r="M30" s="156">
        <f>ROUND(M27+M28,2)</f>
        <v>0</v>
      </c>
      <c r="N30" s="49"/>
      <c r="O30" s="49"/>
      <c r="P30" s="49"/>
      <c r="Q30" s="49"/>
      <c r="R30" s="50"/>
    </row>
    <row r="31" s="1" customFormat="1" ht="6.96" customHeight="1">
      <c r="B31" s="48"/>
      <c r="C31" s="49"/>
      <c r="D31" s="69"/>
      <c r="E31" s="69"/>
      <c r="F31" s="69"/>
      <c r="G31" s="69"/>
      <c r="H31" s="69"/>
      <c r="I31" s="69"/>
      <c r="J31" s="69"/>
      <c r="K31" s="69"/>
      <c r="L31" s="69"/>
      <c r="M31" s="69"/>
      <c r="N31" s="69"/>
      <c r="O31" s="69"/>
      <c r="P31" s="69"/>
      <c r="Q31" s="49"/>
      <c r="R31" s="50"/>
    </row>
    <row r="32" s="1" customFormat="1" ht="14.4" customHeight="1">
      <c r="B32" s="48"/>
      <c r="C32" s="49"/>
      <c r="D32" s="56" t="s">
        <v>41</v>
      </c>
      <c r="E32" s="56" t="s">
        <v>42</v>
      </c>
      <c r="F32" s="57">
        <v>0.20000000000000001</v>
      </c>
      <c r="G32" s="157" t="s">
        <v>43</v>
      </c>
      <c r="H32" s="158">
        <f>ROUND((((SUM(BE102:BE109)+SUM(BE127:BE273))+SUM(BE275:BE279))),2)</f>
        <v>0</v>
      </c>
      <c r="I32" s="49"/>
      <c r="J32" s="49"/>
      <c r="K32" s="49"/>
      <c r="L32" s="49"/>
      <c r="M32" s="158">
        <f>ROUND(((ROUND((SUM(BE102:BE109)+SUM(BE127:BE273)), 2)*F32)+SUM(BE275:BE279)*F32),2)</f>
        <v>0</v>
      </c>
      <c r="N32" s="49"/>
      <c r="O32" s="49"/>
      <c r="P32" s="49"/>
      <c r="Q32" s="49"/>
      <c r="R32" s="50"/>
    </row>
    <row r="33" s="1" customFormat="1" ht="14.4" customHeight="1">
      <c r="B33" s="48"/>
      <c r="C33" s="49"/>
      <c r="D33" s="49"/>
      <c r="E33" s="56" t="s">
        <v>44</v>
      </c>
      <c r="F33" s="57">
        <v>0.20000000000000001</v>
      </c>
      <c r="G33" s="157" t="s">
        <v>43</v>
      </c>
      <c r="H33" s="158">
        <f>ROUND((((SUM(BF102:BF109)+SUM(BF127:BF273))+SUM(BF275:BF279))),2)</f>
        <v>0</v>
      </c>
      <c r="I33" s="49"/>
      <c r="J33" s="49"/>
      <c r="K33" s="49"/>
      <c r="L33" s="49"/>
      <c r="M33" s="158">
        <f>ROUND(((ROUND((SUM(BF102:BF109)+SUM(BF127:BF273)), 2)*F33)+SUM(BF275:BF279)*F33),2)</f>
        <v>0</v>
      </c>
      <c r="N33" s="49"/>
      <c r="O33" s="49"/>
      <c r="P33" s="49"/>
      <c r="Q33" s="49"/>
      <c r="R33" s="50"/>
    </row>
    <row r="34" hidden="1" s="1" customFormat="1" ht="14.4" customHeight="1">
      <c r="B34" s="48"/>
      <c r="C34" s="49"/>
      <c r="D34" s="49"/>
      <c r="E34" s="56" t="s">
        <v>45</v>
      </c>
      <c r="F34" s="57">
        <v>0.20000000000000001</v>
      </c>
      <c r="G34" s="157" t="s">
        <v>43</v>
      </c>
      <c r="H34" s="158">
        <f>ROUND((((SUM(BG102:BG109)+SUM(BG127:BG273))+SUM(BG275:BG279))),2)</f>
        <v>0</v>
      </c>
      <c r="I34" s="49"/>
      <c r="J34" s="49"/>
      <c r="K34" s="49"/>
      <c r="L34" s="49"/>
      <c r="M34" s="158">
        <v>0</v>
      </c>
      <c r="N34" s="49"/>
      <c r="O34" s="49"/>
      <c r="P34" s="49"/>
      <c r="Q34" s="49"/>
      <c r="R34" s="50"/>
    </row>
    <row r="35" hidden="1" s="1" customFormat="1" ht="14.4" customHeight="1">
      <c r="B35" s="48"/>
      <c r="C35" s="49"/>
      <c r="D35" s="49"/>
      <c r="E35" s="56" t="s">
        <v>46</v>
      </c>
      <c r="F35" s="57">
        <v>0.20000000000000001</v>
      </c>
      <c r="G35" s="157" t="s">
        <v>43</v>
      </c>
      <c r="H35" s="158">
        <f>ROUND((((SUM(BH102:BH109)+SUM(BH127:BH273))+SUM(BH275:BH279))),2)</f>
        <v>0</v>
      </c>
      <c r="I35" s="49"/>
      <c r="J35" s="49"/>
      <c r="K35" s="49"/>
      <c r="L35" s="49"/>
      <c r="M35" s="158">
        <v>0</v>
      </c>
      <c r="N35" s="49"/>
      <c r="O35" s="49"/>
      <c r="P35" s="49"/>
      <c r="Q35" s="49"/>
      <c r="R35" s="50"/>
    </row>
    <row r="36" hidden="1" s="1" customFormat="1" ht="14.4" customHeight="1">
      <c r="B36" s="48"/>
      <c r="C36" s="49"/>
      <c r="D36" s="49"/>
      <c r="E36" s="56" t="s">
        <v>47</v>
      </c>
      <c r="F36" s="57">
        <v>0</v>
      </c>
      <c r="G36" s="157" t="s">
        <v>43</v>
      </c>
      <c r="H36" s="158">
        <f>ROUND((((SUM(BI102:BI109)+SUM(BI127:BI273))+SUM(BI275:BI279))),2)</f>
        <v>0</v>
      </c>
      <c r="I36" s="49"/>
      <c r="J36" s="49"/>
      <c r="K36" s="49"/>
      <c r="L36" s="49"/>
      <c r="M36" s="158">
        <v>0</v>
      </c>
      <c r="N36" s="49"/>
      <c r="O36" s="49"/>
      <c r="P36" s="49"/>
      <c r="Q36" s="49"/>
      <c r="R36" s="50"/>
    </row>
    <row r="37" s="1" customFormat="1" ht="6.96" customHeight="1">
      <c r="B37" s="48"/>
      <c r="C37" s="49"/>
      <c r="D37" s="49"/>
      <c r="E37" s="49"/>
      <c r="F37" s="49"/>
      <c r="G37" s="49"/>
      <c r="H37" s="49"/>
      <c r="I37" s="49"/>
      <c r="J37" s="49"/>
      <c r="K37" s="49"/>
      <c r="L37" s="49"/>
      <c r="M37" s="49"/>
      <c r="N37" s="49"/>
      <c r="O37" s="49"/>
      <c r="P37" s="49"/>
      <c r="Q37" s="49"/>
      <c r="R37" s="50"/>
    </row>
    <row r="38" s="1" customFormat="1" ht="25.44" customHeight="1">
      <c r="B38" s="48"/>
      <c r="C38" s="147"/>
      <c r="D38" s="159" t="s">
        <v>48</v>
      </c>
      <c r="E38" s="99"/>
      <c r="F38" s="99"/>
      <c r="G38" s="160" t="s">
        <v>49</v>
      </c>
      <c r="H38" s="161" t="s">
        <v>50</v>
      </c>
      <c r="I38" s="99"/>
      <c r="J38" s="99"/>
      <c r="K38" s="99"/>
      <c r="L38" s="162">
        <f>SUM(M30:M36)</f>
        <v>0</v>
      </c>
      <c r="M38" s="162"/>
      <c r="N38" s="162"/>
      <c r="O38" s="162"/>
      <c r="P38" s="163"/>
      <c r="Q38" s="147"/>
      <c r="R38" s="50"/>
    </row>
    <row r="39" s="1" customFormat="1" ht="14.4" customHeight="1">
      <c r="B39" s="48"/>
      <c r="C39" s="49"/>
      <c r="D39" s="49"/>
      <c r="E39" s="49"/>
      <c r="F39" s="49"/>
      <c r="G39" s="49"/>
      <c r="H39" s="49"/>
      <c r="I39" s="49"/>
      <c r="J39" s="49"/>
      <c r="K39" s="49"/>
      <c r="L39" s="49"/>
      <c r="M39" s="49"/>
      <c r="N39" s="49"/>
      <c r="O39" s="49"/>
      <c r="P39" s="49"/>
      <c r="Q39" s="49"/>
      <c r="R39" s="50"/>
    </row>
    <row r="40" s="1" customFormat="1" ht="14.4" customHeight="1">
      <c r="B40" s="48"/>
      <c r="C40" s="49"/>
      <c r="D40" s="49"/>
      <c r="E40" s="49"/>
      <c r="F40" s="49"/>
      <c r="G40" s="49"/>
      <c r="H40" s="49"/>
      <c r="I40" s="49"/>
      <c r="J40" s="49"/>
      <c r="K40" s="49"/>
      <c r="L40" s="49"/>
      <c r="M40" s="49"/>
      <c r="N40" s="49"/>
      <c r="O40" s="49"/>
      <c r="P40" s="49"/>
      <c r="Q40" s="49"/>
      <c r="R40" s="50"/>
    </row>
    <row r="41">
      <c r="B41" s="28"/>
      <c r="C41" s="33"/>
      <c r="D41" s="33"/>
      <c r="E41" s="33"/>
      <c r="F41" s="33"/>
      <c r="G41" s="33"/>
      <c r="H41" s="33"/>
      <c r="I41" s="33"/>
      <c r="J41" s="33"/>
      <c r="K41" s="33"/>
      <c r="L41" s="33"/>
      <c r="M41" s="33"/>
      <c r="N41" s="33"/>
      <c r="O41" s="33"/>
      <c r="P41" s="33"/>
      <c r="Q41" s="33"/>
      <c r="R41" s="31"/>
    </row>
    <row r="42">
      <c r="B42" s="28"/>
      <c r="C42" s="33"/>
      <c r="D42" s="33"/>
      <c r="E42" s="33"/>
      <c r="F42" s="33"/>
      <c r="G42" s="33"/>
      <c r="H42" s="33"/>
      <c r="I42" s="33"/>
      <c r="J42" s="33"/>
      <c r="K42" s="33"/>
      <c r="L42" s="33"/>
      <c r="M42" s="33"/>
      <c r="N42" s="33"/>
      <c r="O42" s="33"/>
      <c r="P42" s="33"/>
      <c r="Q42" s="33"/>
      <c r="R42" s="31"/>
    </row>
    <row r="43">
      <c r="B43" s="28"/>
      <c r="C43" s="33"/>
      <c r="D43" s="33"/>
      <c r="E43" s="33"/>
      <c r="F43" s="33"/>
      <c r="G43" s="33"/>
      <c r="H43" s="33"/>
      <c r="I43" s="33"/>
      <c r="J43" s="33"/>
      <c r="K43" s="33"/>
      <c r="L43" s="33"/>
      <c r="M43" s="33"/>
      <c r="N43" s="33"/>
      <c r="O43" s="33"/>
      <c r="P43" s="33"/>
      <c r="Q43" s="33"/>
      <c r="R43" s="31"/>
    </row>
    <row r="44">
      <c r="B44" s="28"/>
      <c r="C44" s="33"/>
      <c r="D44" s="33"/>
      <c r="E44" s="33"/>
      <c r="F44" s="33"/>
      <c r="G44" s="33"/>
      <c r="H44" s="33"/>
      <c r="I44" s="33"/>
      <c r="J44" s="33"/>
      <c r="K44" s="33"/>
      <c r="L44" s="33"/>
      <c r="M44" s="33"/>
      <c r="N44" s="33"/>
      <c r="O44" s="33"/>
      <c r="P44" s="33"/>
      <c r="Q44" s="33"/>
      <c r="R44" s="31"/>
    </row>
    <row r="45">
      <c r="B45" s="28"/>
      <c r="C45" s="33"/>
      <c r="D45" s="33"/>
      <c r="E45" s="33"/>
      <c r="F45" s="33"/>
      <c r="G45" s="33"/>
      <c r="H45" s="33"/>
      <c r="I45" s="33"/>
      <c r="J45" s="33"/>
      <c r="K45" s="33"/>
      <c r="L45" s="33"/>
      <c r="M45" s="33"/>
      <c r="N45" s="33"/>
      <c r="O45" s="33"/>
      <c r="P45" s="33"/>
      <c r="Q45" s="33"/>
      <c r="R45" s="31"/>
    </row>
    <row r="46">
      <c r="B46" s="28"/>
      <c r="C46" s="33"/>
      <c r="D46" s="33"/>
      <c r="E46" s="33"/>
      <c r="F46" s="33"/>
      <c r="G46" s="33"/>
      <c r="H46" s="33"/>
      <c r="I46" s="33"/>
      <c r="J46" s="33"/>
      <c r="K46" s="33"/>
      <c r="L46" s="33"/>
      <c r="M46" s="33"/>
      <c r="N46" s="33"/>
      <c r="O46" s="33"/>
      <c r="P46" s="33"/>
      <c r="Q46" s="33"/>
      <c r="R46" s="31"/>
    </row>
    <row r="47">
      <c r="B47" s="28"/>
      <c r="C47" s="33"/>
      <c r="D47" s="33"/>
      <c r="E47" s="33"/>
      <c r="F47" s="33"/>
      <c r="G47" s="33"/>
      <c r="H47" s="33"/>
      <c r="I47" s="33"/>
      <c r="J47" s="33"/>
      <c r="K47" s="33"/>
      <c r="L47" s="33"/>
      <c r="M47" s="33"/>
      <c r="N47" s="33"/>
      <c r="O47" s="33"/>
      <c r="P47" s="33"/>
      <c r="Q47" s="33"/>
      <c r="R47" s="31"/>
    </row>
    <row r="48">
      <c r="B48" s="28"/>
      <c r="C48" s="33"/>
      <c r="D48" s="33"/>
      <c r="E48" s="33"/>
      <c r="F48" s="33"/>
      <c r="G48" s="33"/>
      <c r="H48" s="33"/>
      <c r="I48" s="33"/>
      <c r="J48" s="33"/>
      <c r="K48" s="33"/>
      <c r="L48" s="33"/>
      <c r="M48" s="33"/>
      <c r="N48" s="33"/>
      <c r="O48" s="33"/>
      <c r="P48" s="33"/>
      <c r="Q48" s="33"/>
      <c r="R48" s="31"/>
    </row>
    <row r="49">
      <c r="B49" s="28"/>
      <c r="C49" s="33"/>
      <c r="D49" s="33"/>
      <c r="E49" s="33"/>
      <c r="F49" s="33"/>
      <c r="G49" s="33"/>
      <c r="H49" s="33"/>
      <c r="I49" s="33"/>
      <c r="J49" s="33"/>
      <c r="K49" s="33"/>
      <c r="L49" s="33"/>
      <c r="M49" s="33"/>
      <c r="N49" s="33"/>
      <c r="O49" s="33"/>
      <c r="P49" s="33"/>
      <c r="Q49" s="33"/>
      <c r="R49" s="31"/>
    </row>
    <row r="50" s="1" customFormat="1">
      <c r="B50" s="48"/>
      <c r="C50" s="49"/>
      <c r="D50" s="68" t="s">
        <v>51</v>
      </c>
      <c r="E50" s="69"/>
      <c r="F50" s="69"/>
      <c r="G50" s="69"/>
      <c r="H50" s="70"/>
      <c r="I50" s="49"/>
      <c r="J50" s="68" t="s">
        <v>52</v>
      </c>
      <c r="K50" s="69"/>
      <c r="L50" s="69"/>
      <c r="M50" s="69"/>
      <c r="N50" s="69"/>
      <c r="O50" s="69"/>
      <c r="P50" s="70"/>
      <c r="Q50" s="49"/>
      <c r="R50" s="50"/>
    </row>
    <row r="51">
      <c r="B51" s="28"/>
      <c r="C51" s="33"/>
      <c r="D51" s="71"/>
      <c r="E51" s="33"/>
      <c r="F51" s="33"/>
      <c r="G51" s="33"/>
      <c r="H51" s="72"/>
      <c r="I51" s="33"/>
      <c r="J51" s="71"/>
      <c r="K51" s="33"/>
      <c r="L51" s="33"/>
      <c r="M51" s="33"/>
      <c r="N51" s="33"/>
      <c r="O51" s="33"/>
      <c r="P51" s="72"/>
      <c r="Q51" s="33"/>
      <c r="R51" s="31"/>
    </row>
    <row r="52">
      <c r="B52" s="28"/>
      <c r="C52" s="33"/>
      <c r="D52" s="71"/>
      <c r="E52" s="33"/>
      <c r="F52" s="33"/>
      <c r="G52" s="33"/>
      <c r="H52" s="72"/>
      <c r="I52" s="33"/>
      <c r="J52" s="71"/>
      <c r="K52" s="33"/>
      <c r="L52" s="33"/>
      <c r="M52" s="33"/>
      <c r="N52" s="33"/>
      <c r="O52" s="33"/>
      <c r="P52" s="72"/>
      <c r="Q52" s="33"/>
      <c r="R52" s="31"/>
    </row>
    <row r="53">
      <c r="B53" s="28"/>
      <c r="C53" s="33"/>
      <c r="D53" s="71"/>
      <c r="E53" s="33"/>
      <c r="F53" s="33"/>
      <c r="G53" s="33"/>
      <c r="H53" s="72"/>
      <c r="I53" s="33"/>
      <c r="J53" s="71"/>
      <c r="K53" s="33"/>
      <c r="L53" s="33"/>
      <c r="M53" s="33"/>
      <c r="N53" s="33"/>
      <c r="O53" s="33"/>
      <c r="P53" s="72"/>
      <c r="Q53" s="33"/>
      <c r="R53" s="31"/>
    </row>
    <row r="54">
      <c r="B54" s="28"/>
      <c r="C54" s="33"/>
      <c r="D54" s="71"/>
      <c r="E54" s="33"/>
      <c r="F54" s="33"/>
      <c r="G54" s="33"/>
      <c r="H54" s="72"/>
      <c r="I54" s="33"/>
      <c r="J54" s="71"/>
      <c r="K54" s="33"/>
      <c r="L54" s="33"/>
      <c r="M54" s="33"/>
      <c r="N54" s="33"/>
      <c r="O54" s="33"/>
      <c r="P54" s="72"/>
      <c r="Q54" s="33"/>
      <c r="R54" s="31"/>
    </row>
    <row r="55">
      <c r="B55" s="28"/>
      <c r="C55" s="33"/>
      <c r="D55" s="71"/>
      <c r="E55" s="33"/>
      <c r="F55" s="33"/>
      <c r="G55" s="33"/>
      <c r="H55" s="72"/>
      <c r="I55" s="33"/>
      <c r="J55" s="71"/>
      <c r="K55" s="33"/>
      <c r="L55" s="33"/>
      <c r="M55" s="33"/>
      <c r="N55" s="33"/>
      <c r="O55" s="33"/>
      <c r="P55" s="72"/>
      <c r="Q55" s="33"/>
      <c r="R55" s="31"/>
    </row>
    <row r="56">
      <c r="B56" s="28"/>
      <c r="C56" s="33"/>
      <c r="D56" s="71"/>
      <c r="E56" s="33"/>
      <c r="F56" s="33"/>
      <c r="G56" s="33"/>
      <c r="H56" s="72"/>
      <c r="I56" s="33"/>
      <c r="J56" s="71"/>
      <c r="K56" s="33"/>
      <c r="L56" s="33"/>
      <c r="M56" s="33"/>
      <c r="N56" s="33"/>
      <c r="O56" s="33"/>
      <c r="P56" s="72"/>
      <c r="Q56" s="33"/>
      <c r="R56" s="31"/>
    </row>
    <row r="57">
      <c r="B57" s="28"/>
      <c r="C57" s="33"/>
      <c r="D57" s="71"/>
      <c r="E57" s="33"/>
      <c r="F57" s="33"/>
      <c r="G57" s="33"/>
      <c r="H57" s="72"/>
      <c r="I57" s="33"/>
      <c r="J57" s="71"/>
      <c r="K57" s="33"/>
      <c r="L57" s="33"/>
      <c r="M57" s="33"/>
      <c r="N57" s="33"/>
      <c r="O57" s="33"/>
      <c r="P57" s="72"/>
      <c r="Q57" s="33"/>
      <c r="R57" s="31"/>
    </row>
    <row r="58">
      <c r="B58" s="28"/>
      <c r="C58" s="33"/>
      <c r="D58" s="71"/>
      <c r="E58" s="33"/>
      <c r="F58" s="33"/>
      <c r="G58" s="33"/>
      <c r="H58" s="72"/>
      <c r="I58" s="33"/>
      <c r="J58" s="71"/>
      <c r="K58" s="33"/>
      <c r="L58" s="33"/>
      <c r="M58" s="33"/>
      <c r="N58" s="33"/>
      <c r="O58" s="33"/>
      <c r="P58" s="72"/>
      <c r="Q58" s="33"/>
      <c r="R58" s="31"/>
    </row>
    <row r="59" s="1" customFormat="1">
      <c r="B59" s="48"/>
      <c r="C59" s="49"/>
      <c r="D59" s="73" t="s">
        <v>53</v>
      </c>
      <c r="E59" s="74"/>
      <c r="F59" s="74"/>
      <c r="G59" s="75" t="s">
        <v>54</v>
      </c>
      <c r="H59" s="76"/>
      <c r="I59" s="49"/>
      <c r="J59" s="73" t="s">
        <v>53</v>
      </c>
      <c r="K59" s="74"/>
      <c r="L59" s="74"/>
      <c r="M59" s="74"/>
      <c r="N59" s="75" t="s">
        <v>54</v>
      </c>
      <c r="O59" s="74"/>
      <c r="P59" s="76"/>
      <c r="Q59" s="49"/>
      <c r="R59" s="50"/>
    </row>
    <row r="60">
      <c r="B60" s="28"/>
      <c r="C60" s="33"/>
      <c r="D60" s="33"/>
      <c r="E60" s="33"/>
      <c r="F60" s="33"/>
      <c r="G60" s="33"/>
      <c r="H60" s="33"/>
      <c r="I60" s="33"/>
      <c r="J60" s="33"/>
      <c r="K60" s="33"/>
      <c r="L60" s="33"/>
      <c r="M60" s="33"/>
      <c r="N60" s="33"/>
      <c r="O60" s="33"/>
      <c r="P60" s="33"/>
      <c r="Q60" s="33"/>
      <c r="R60" s="31"/>
    </row>
    <row r="61" s="1" customFormat="1">
      <c r="B61" s="48"/>
      <c r="C61" s="49"/>
      <c r="D61" s="68" t="s">
        <v>55</v>
      </c>
      <c r="E61" s="69"/>
      <c r="F61" s="69"/>
      <c r="G61" s="69"/>
      <c r="H61" s="70"/>
      <c r="I61" s="49"/>
      <c r="J61" s="68" t="s">
        <v>56</v>
      </c>
      <c r="K61" s="69"/>
      <c r="L61" s="69"/>
      <c r="M61" s="69"/>
      <c r="N61" s="69"/>
      <c r="O61" s="69"/>
      <c r="P61" s="70"/>
      <c r="Q61" s="49"/>
      <c r="R61" s="50"/>
    </row>
    <row r="62">
      <c r="B62" s="28"/>
      <c r="C62" s="33"/>
      <c r="D62" s="71"/>
      <c r="E62" s="33"/>
      <c r="F62" s="33"/>
      <c r="G62" s="33"/>
      <c r="H62" s="72"/>
      <c r="I62" s="33"/>
      <c r="J62" s="71"/>
      <c r="K62" s="33"/>
      <c r="L62" s="33"/>
      <c r="M62" s="33"/>
      <c r="N62" s="33"/>
      <c r="O62" s="33"/>
      <c r="P62" s="72"/>
      <c r="Q62" s="33"/>
      <c r="R62" s="31"/>
    </row>
    <row r="63">
      <c r="B63" s="28"/>
      <c r="C63" s="33"/>
      <c r="D63" s="71"/>
      <c r="E63" s="33"/>
      <c r="F63" s="33"/>
      <c r="G63" s="33"/>
      <c r="H63" s="72"/>
      <c r="I63" s="33"/>
      <c r="J63" s="71"/>
      <c r="K63" s="33"/>
      <c r="L63" s="33"/>
      <c r="M63" s="33"/>
      <c r="N63" s="33"/>
      <c r="O63" s="33"/>
      <c r="P63" s="72"/>
      <c r="Q63" s="33"/>
      <c r="R63" s="31"/>
    </row>
    <row r="64">
      <c r="B64" s="28"/>
      <c r="C64" s="33"/>
      <c r="D64" s="71"/>
      <c r="E64" s="33"/>
      <c r="F64" s="33"/>
      <c r="G64" s="33"/>
      <c r="H64" s="72"/>
      <c r="I64" s="33"/>
      <c r="J64" s="71"/>
      <c r="K64" s="33"/>
      <c r="L64" s="33"/>
      <c r="M64" s="33"/>
      <c r="N64" s="33"/>
      <c r="O64" s="33"/>
      <c r="P64" s="72"/>
      <c r="Q64" s="33"/>
      <c r="R64" s="31"/>
    </row>
    <row r="65">
      <c r="B65" s="28"/>
      <c r="C65" s="33"/>
      <c r="D65" s="71"/>
      <c r="E65" s="33"/>
      <c r="F65" s="33"/>
      <c r="G65" s="33"/>
      <c r="H65" s="72"/>
      <c r="I65" s="33"/>
      <c r="J65" s="71"/>
      <c r="K65" s="33"/>
      <c r="L65" s="33"/>
      <c r="M65" s="33"/>
      <c r="N65" s="33"/>
      <c r="O65" s="33"/>
      <c r="P65" s="72"/>
      <c r="Q65" s="33"/>
      <c r="R65" s="31"/>
    </row>
    <row r="66">
      <c r="B66" s="28"/>
      <c r="C66" s="33"/>
      <c r="D66" s="71"/>
      <c r="E66" s="33"/>
      <c r="F66" s="33"/>
      <c r="G66" s="33"/>
      <c r="H66" s="72"/>
      <c r="I66" s="33"/>
      <c r="J66" s="71"/>
      <c r="K66" s="33"/>
      <c r="L66" s="33"/>
      <c r="M66" s="33"/>
      <c r="N66" s="33"/>
      <c r="O66" s="33"/>
      <c r="P66" s="72"/>
      <c r="Q66" s="33"/>
      <c r="R66" s="31"/>
    </row>
    <row r="67">
      <c r="B67" s="28"/>
      <c r="C67" s="33"/>
      <c r="D67" s="71"/>
      <c r="E67" s="33"/>
      <c r="F67" s="33"/>
      <c r="G67" s="33"/>
      <c r="H67" s="72"/>
      <c r="I67" s="33"/>
      <c r="J67" s="71"/>
      <c r="K67" s="33"/>
      <c r="L67" s="33"/>
      <c r="M67" s="33"/>
      <c r="N67" s="33"/>
      <c r="O67" s="33"/>
      <c r="P67" s="72"/>
      <c r="Q67" s="33"/>
      <c r="R67" s="31"/>
    </row>
    <row r="68">
      <c r="B68" s="28"/>
      <c r="C68" s="33"/>
      <c r="D68" s="71"/>
      <c r="E68" s="33"/>
      <c r="F68" s="33"/>
      <c r="G68" s="33"/>
      <c r="H68" s="72"/>
      <c r="I68" s="33"/>
      <c r="J68" s="71"/>
      <c r="K68" s="33"/>
      <c r="L68" s="33"/>
      <c r="M68" s="33"/>
      <c r="N68" s="33"/>
      <c r="O68" s="33"/>
      <c r="P68" s="72"/>
      <c r="Q68" s="33"/>
      <c r="R68" s="31"/>
    </row>
    <row r="69">
      <c r="B69" s="28"/>
      <c r="C69" s="33"/>
      <c r="D69" s="71"/>
      <c r="E69" s="33"/>
      <c r="F69" s="33"/>
      <c r="G69" s="33"/>
      <c r="H69" s="72"/>
      <c r="I69" s="33"/>
      <c r="J69" s="71"/>
      <c r="K69" s="33"/>
      <c r="L69" s="33"/>
      <c r="M69" s="33"/>
      <c r="N69" s="33"/>
      <c r="O69" s="33"/>
      <c r="P69" s="72"/>
      <c r="Q69" s="33"/>
      <c r="R69" s="31"/>
    </row>
    <row r="70" s="1" customFormat="1">
      <c r="B70" s="48"/>
      <c r="C70" s="49"/>
      <c r="D70" s="73" t="s">
        <v>53</v>
      </c>
      <c r="E70" s="74"/>
      <c r="F70" s="74"/>
      <c r="G70" s="75" t="s">
        <v>54</v>
      </c>
      <c r="H70" s="76"/>
      <c r="I70" s="49"/>
      <c r="J70" s="73" t="s">
        <v>53</v>
      </c>
      <c r="K70" s="74"/>
      <c r="L70" s="74"/>
      <c r="M70" s="74"/>
      <c r="N70" s="75" t="s">
        <v>54</v>
      </c>
      <c r="O70" s="74"/>
      <c r="P70" s="76"/>
      <c r="Q70" s="49"/>
      <c r="R70" s="50"/>
    </row>
    <row r="71" s="1" customFormat="1" ht="14.4" customHeight="1">
      <c r="B71" s="77"/>
      <c r="C71" s="78"/>
      <c r="D71" s="78"/>
      <c r="E71" s="78"/>
      <c r="F71" s="78"/>
      <c r="G71" s="78"/>
      <c r="H71" s="78"/>
      <c r="I71" s="78"/>
      <c r="J71" s="78"/>
      <c r="K71" s="78"/>
      <c r="L71" s="78"/>
      <c r="M71" s="78"/>
      <c r="N71" s="78"/>
      <c r="O71" s="78"/>
      <c r="P71" s="78"/>
      <c r="Q71" s="78"/>
      <c r="R71" s="79"/>
    </row>
    <row r="75" s="1" customFormat="1" ht="6.96" customHeight="1">
      <c r="B75" s="80"/>
      <c r="C75" s="81"/>
      <c r="D75" s="81"/>
      <c r="E75" s="81"/>
      <c r="F75" s="81"/>
      <c r="G75" s="81"/>
      <c r="H75" s="81"/>
      <c r="I75" s="81"/>
      <c r="J75" s="81"/>
      <c r="K75" s="81"/>
      <c r="L75" s="81"/>
      <c r="M75" s="81"/>
      <c r="N75" s="81"/>
      <c r="O75" s="81"/>
      <c r="P75" s="81"/>
      <c r="Q75" s="81"/>
      <c r="R75" s="82"/>
    </row>
    <row r="76" s="1" customFormat="1" ht="36.96" customHeight="1">
      <c r="B76" s="48"/>
      <c r="C76" s="29" t="s">
        <v>125</v>
      </c>
      <c r="D76" s="30"/>
      <c r="E76" s="30"/>
      <c r="F76" s="30"/>
      <c r="G76" s="30"/>
      <c r="H76" s="30"/>
      <c r="I76" s="30"/>
      <c r="J76" s="30"/>
      <c r="K76" s="30"/>
      <c r="L76" s="30"/>
      <c r="M76" s="30"/>
      <c r="N76" s="30"/>
      <c r="O76" s="30"/>
      <c r="P76" s="30"/>
      <c r="Q76" s="30"/>
      <c r="R76" s="50"/>
    </row>
    <row r="77" s="1" customFormat="1" ht="6.96" customHeight="1">
      <c r="B77" s="48"/>
      <c r="C77" s="49"/>
      <c r="D77" s="49"/>
      <c r="E77" s="49"/>
      <c r="F77" s="49"/>
      <c r="G77" s="49"/>
      <c r="H77" s="49"/>
      <c r="I77" s="49"/>
      <c r="J77" s="49"/>
      <c r="K77" s="49"/>
      <c r="L77" s="49"/>
      <c r="M77" s="49"/>
      <c r="N77" s="49"/>
      <c r="O77" s="49"/>
      <c r="P77" s="49"/>
      <c r="Q77" s="49"/>
      <c r="R77" s="50"/>
    </row>
    <row r="78" s="1" customFormat="1" ht="30" customHeight="1">
      <c r="B78" s="48"/>
      <c r="C78" s="40" t="s">
        <v>17</v>
      </c>
      <c r="D78" s="49"/>
      <c r="E78" s="49"/>
      <c r="F78" s="151" t="str">
        <f>F6</f>
        <v xml:space="preserve">Denný stacionár  Moravany nad Váhom</v>
      </c>
      <c r="G78" s="40"/>
      <c r="H78" s="40"/>
      <c r="I78" s="40"/>
      <c r="J78" s="40"/>
      <c r="K78" s="40"/>
      <c r="L78" s="40"/>
      <c r="M78" s="40"/>
      <c r="N78" s="40"/>
      <c r="O78" s="40"/>
      <c r="P78" s="40"/>
      <c r="Q78" s="49"/>
      <c r="R78" s="50"/>
    </row>
    <row r="79" s="1" customFormat="1" ht="36.96" customHeight="1">
      <c r="B79" s="48"/>
      <c r="C79" s="87" t="s">
        <v>122</v>
      </c>
      <c r="D79" s="49"/>
      <c r="E79" s="49"/>
      <c r="F79" s="89" t="str">
        <f>F7</f>
        <v>2 - Strešný plášť</v>
      </c>
      <c r="G79" s="49"/>
      <c r="H79" s="49"/>
      <c r="I79" s="49"/>
      <c r="J79" s="49"/>
      <c r="K79" s="49"/>
      <c r="L79" s="49"/>
      <c r="M79" s="49"/>
      <c r="N79" s="49"/>
      <c r="O79" s="49"/>
      <c r="P79" s="49"/>
      <c r="Q79" s="49"/>
      <c r="R79" s="50"/>
    </row>
    <row r="80" s="1" customFormat="1" ht="6.96" customHeight="1">
      <c r="B80" s="48"/>
      <c r="C80" s="49"/>
      <c r="D80" s="49"/>
      <c r="E80" s="49"/>
      <c r="F80" s="49"/>
      <c r="G80" s="49"/>
      <c r="H80" s="49"/>
      <c r="I80" s="49"/>
      <c r="J80" s="49"/>
      <c r="K80" s="49"/>
      <c r="L80" s="49"/>
      <c r="M80" s="49"/>
      <c r="N80" s="49"/>
      <c r="O80" s="49"/>
      <c r="P80" s="49"/>
      <c r="Q80" s="49"/>
      <c r="R80" s="50"/>
    </row>
    <row r="81" s="1" customFormat="1" ht="18" customHeight="1">
      <c r="B81" s="48"/>
      <c r="C81" s="40" t="s">
        <v>21</v>
      </c>
      <c r="D81" s="49"/>
      <c r="E81" s="49"/>
      <c r="F81" s="35" t="str">
        <f>F9</f>
        <v>Moravany nad Váhom</v>
      </c>
      <c r="G81" s="49"/>
      <c r="H81" s="49"/>
      <c r="I81" s="49"/>
      <c r="J81" s="49"/>
      <c r="K81" s="40" t="s">
        <v>23</v>
      </c>
      <c r="L81" s="49"/>
      <c r="M81" s="92" t="str">
        <f>IF(O9="","",O9)</f>
        <v>28. 5. 2019</v>
      </c>
      <c r="N81" s="92"/>
      <c r="O81" s="92"/>
      <c r="P81" s="92"/>
      <c r="Q81" s="49"/>
      <c r="R81" s="50"/>
    </row>
    <row r="82" s="1" customFormat="1" ht="6.96" customHeight="1">
      <c r="B82" s="48"/>
      <c r="C82" s="49"/>
      <c r="D82" s="49"/>
      <c r="E82" s="49"/>
      <c r="F82" s="49"/>
      <c r="G82" s="49"/>
      <c r="H82" s="49"/>
      <c r="I82" s="49"/>
      <c r="J82" s="49"/>
      <c r="K82" s="49"/>
      <c r="L82" s="49"/>
      <c r="M82" s="49"/>
      <c r="N82" s="49"/>
      <c r="O82" s="49"/>
      <c r="P82" s="49"/>
      <c r="Q82" s="49"/>
      <c r="R82" s="50"/>
    </row>
    <row r="83" s="1" customFormat="1">
      <c r="B83" s="48"/>
      <c r="C83" s="40" t="s">
        <v>25</v>
      </c>
      <c r="D83" s="49"/>
      <c r="E83" s="49"/>
      <c r="F83" s="35" t="str">
        <f>E12</f>
        <v>Obec Moravany nad Váhom</v>
      </c>
      <c r="G83" s="49"/>
      <c r="H83" s="49"/>
      <c r="I83" s="49"/>
      <c r="J83" s="49"/>
      <c r="K83" s="40" t="s">
        <v>31</v>
      </c>
      <c r="L83" s="49"/>
      <c r="M83" s="35" t="str">
        <f>E18</f>
        <v xml:space="preserve"> </v>
      </c>
      <c r="N83" s="35"/>
      <c r="O83" s="35"/>
      <c r="P83" s="35"/>
      <c r="Q83" s="35"/>
      <c r="R83" s="50"/>
    </row>
    <row r="84" s="1" customFormat="1" ht="14.4" customHeight="1">
      <c r="B84" s="48"/>
      <c r="C84" s="40" t="s">
        <v>29</v>
      </c>
      <c r="D84" s="49"/>
      <c r="E84" s="49"/>
      <c r="F84" s="35" t="str">
        <f>IF(E15="","",E15)</f>
        <v>Vyplň údaj</v>
      </c>
      <c r="G84" s="49"/>
      <c r="H84" s="49"/>
      <c r="I84" s="49"/>
      <c r="J84" s="49"/>
      <c r="K84" s="40" t="s">
        <v>35</v>
      </c>
      <c r="L84" s="49"/>
      <c r="M84" s="35" t="str">
        <f>E21</f>
        <v>Hulmanová Jana</v>
      </c>
      <c r="N84" s="35"/>
      <c r="O84" s="35"/>
      <c r="P84" s="35"/>
      <c r="Q84" s="35"/>
      <c r="R84" s="50"/>
    </row>
    <row r="85" s="1" customFormat="1" ht="10.32" customHeight="1">
      <c r="B85" s="48"/>
      <c r="C85" s="49"/>
      <c r="D85" s="49"/>
      <c r="E85" s="49"/>
      <c r="F85" s="49"/>
      <c r="G85" s="49"/>
      <c r="H85" s="49"/>
      <c r="I85" s="49"/>
      <c r="J85" s="49"/>
      <c r="K85" s="49"/>
      <c r="L85" s="49"/>
      <c r="M85" s="49"/>
      <c r="N85" s="49"/>
      <c r="O85" s="49"/>
      <c r="P85" s="49"/>
      <c r="Q85" s="49"/>
      <c r="R85" s="50"/>
    </row>
    <row r="86" s="1" customFormat="1" ht="29.28" customHeight="1">
      <c r="B86" s="48"/>
      <c r="C86" s="164" t="s">
        <v>126</v>
      </c>
      <c r="D86" s="147"/>
      <c r="E86" s="147"/>
      <c r="F86" s="147"/>
      <c r="G86" s="147"/>
      <c r="H86" s="147"/>
      <c r="I86" s="147"/>
      <c r="J86" s="147"/>
      <c r="K86" s="147"/>
      <c r="L86" s="147"/>
      <c r="M86" s="147"/>
      <c r="N86" s="164" t="s">
        <v>127</v>
      </c>
      <c r="O86" s="147"/>
      <c r="P86" s="147"/>
      <c r="Q86" s="147"/>
      <c r="R86" s="50"/>
    </row>
    <row r="87" s="1" customFormat="1" ht="10.32" customHeight="1">
      <c r="B87" s="48"/>
      <c r="C87" s="49"/>
      <c r="D87" s="49"/>
      <c r="E87" s="49"/>
      <c r="F87" s="49"/>
      <c r="G87" s="49"/>
      <c r="H87" s="49"/>
      <c r="I87" s="49"/>
      <c r="J87" s="49"/>
      <c r="K87" s="49"/>
      <c r="L87" s="49"/>
      <c r="M87" s="49"/>
      <c r="N87" s="49"/>
      <c r="O87" s="49"/>
      <c r="P87" s="49"/>
      <c r="Q87" s="49"/>
      <c r="R87" s="50"/>
    </row>
    <row r="88" s="1" customFormat="1" ht="29.28" customHeight="1">
      <c r="B88" s="48"/>
      <c r="C88" s="165" t="s">
        <v>128</v>
      </c>
      <c r="D88" s="49"/>
      <c r="E88" s="49"/>
      <c r="F88" s="49"/>
      <c r="G88" s="49"/>
      <c r="H88" s="49"/>
      <c r="I88" s="49"/>
      <c r="J88" s="49"/>
      <c r="K88" s="49"/>
      <c r="L88" s="49"/>
      <c r="M88" s="49"/>
      <c r="N88" s="109">
        <f>N127</f>
        <v>0</v>
      </c>
      <c r="O88" s="166"/>
      <c r="P88" s="166"/>
      <c r="Q88" s="166"/>
      <c r="R88" s="50"/>
      <c r="AU88" s="24" t="s">
        <v>129</v>
      </c>
    </row>
    <row r="89" s="6" customFormat="1" ht="24.96" customHeight="1">
      <c r="B89" s="167"/>
      <c r="C89" s="168"/>
      <c r="D89" s="169" t="s">
        <v>130</v>
      </c>
      <c r="E89" s="168"/>
      <c r="F89" s="168"/>
      <c r="G89" s="168"/>
      <c r="H89" s="168"/>
      <c r="I89" s="168"/>
      <c r="J89" s="168"/>
      <c r="K89" s="168"/>
      <c r="L89" s="168"/>
      <c r="M89" s="168"/>
      <c r="N89" s="170">
        <f>N128</f>
        <v>0</v>
      </c>
      <c r="O89" s="168"/>
      <c r="P89" s="168"/>
      <c r="Q89" s="168"/>
      <c r="R89" s="171"/>
    </row>
    <row r="90" s="7" customFormat="1" ht="19.92" customHeight="1">
      <c r="B90" s="172"/>
      <c r="C90" s="173"/>
      <c r="D90" s="132" t="s">
        <v>133</v>
      </c>
      <c r="E90" s="173"/>
      <c r="F90" s="173"/>
      <c r="G90" s="173"/>
      <c r="H90" s="173"/>
      <c r="I90" s="173"/>
      <c r="J90" s="173"/>
      <c r="K90" s="173"/>
      <c r="L90" s="173"/>
      <c r="M90" s="173"/>
      <c r="N90" s="134">
        <f>N129</f>
        <v>0</v>
      </c>
      <c r="O90" s="173"/>
      <c r="P90" s="173"/>
      <c r="Q90" s="173"/>
      <c r="R90" s="174"/>
    </row>
    <row r="91" s="6" customFormat="1" ht="24.96" customHeight="1">
      <c r="B91" s="167"/>
      <c r="C91" s="168"/>
      <c r="D91" s="169" t="s">
        <v>135</v>
      </c>
      <c r="E91" s="168"/>
      <c r="F91" s="168"/>
      <c r="G91" s="168"/>
      <c r="H91" s="168"/>
      <c r="I91" s="168"/>
      <c r="J91" s="168"/>
      <c r="K91" s="168"/>
      <c r="L91" s="168"/>
      <c r="M91" s="168"/>
      <c r="N91" s="170">
        <f>N160</f>
        <v>0</v>
      </c>
      <c r="O91" s="168"/>
      <c r="P91" s="168"/>
      <c r="Q91" s="168"/>
      <c r="R91" s="171"/>
    </row>
    <row r="92" s="7" customFormat="1" ht="19.92" customHeight="1">
      <c r="B92" s="172"/>
      <c r="C92" s="173"/>
      <c r="D92" s="132" t="s">
        <v>457</v>
      </c>
      <c r="E92" s="173"/>
      <c r="F92" s="173"/>
      <c r="G92" s="173"/>
      <c r="H92" s="173"/>
      <c r="I92" s="173"/>
      <c r="J92" s="173"/>
      <c r="K92" s="173"/>
      <c r="L92" s="173"/>
      <c r="M92" s="173"/>
      <c r="N92" s="134">
        <f>N161</f>
        <v>0</v>
      </c>
      <c r="O92" s="173"/>
      <c r="P92" s="173"/>
      <c r="Q92" s="173"/>
      <c r="R92" s="174"/>
    </row>
    <row r="93" s="7" customFormat="1" ht="19.92" customHeight="1">
      <c r="B93" s="172"/>
      <c r="C93" s="173"/>
      <c r="D93" s="132" t="s">
        <v>458</v>
      </c>
      <c r="E93" s="173"/>
      <c r="F93" s="173"/>
      <c r="G93" s="173"/>
      <c r="H93" s="173"/>
      <c r="I93" s="173"/>
      <c r="J93" s="173"/>
      <c r="K93" s="173"/>
      <c r="L93" s="173"/>
      <c r="M93" s="173"/>
      <c r="N93" s="134">
        <f>N173</f>
        <v>0</v>
      </c>
      <c r="O93" s="173"/>
      <c r="P93" s="173"/>
      <c r="Q93" s="173"/>
      <c r="R93" s="174"/>
    </row>
    <row r="94" s="7" customFormat="1" ht="19.92" customHeight="1">
      <c r="B94" s="172"/>
      <c r="C94" s="173"/>
      <c r="D94" s="132" t="s">
        <v>459</v>
      </c>
      <c r="E94" s="173"/>
      <c r="F94" s="173"/>
      <c r="G94" s="173"/>
      <c r="H94" s="173"/>
      <c r="I94" s="173"/>
      <c r="J94" s="173"/>
      <c r="K94" s="173"/>
      <c r="L94" s="173"/>
      <c r="M94" s="173"/>
      <c r="N94" s="134">
        <f>N238</f>
        <v>0</v>
      </c>
      <c r="O94" s="173"/>
      <c r="P94" s="173"/>
      <c r="Q94" s="173"/>
      <c r="R94" s="174"/>
    </row>
    <row r="95" s="7" customFormat="1" ht="19.92" customHeight="1">
      <c r="B95" s="172"/>
      <c r="C95" s="173"/>
      <c r="D95" s="132" t="s">
        <v>137</v>
      </c>
      <c r="E95" s="173"/>
      <c r="F95" s="173"/>
      <c r="G95" s="173"/>
      <c r="H95" s="173"/>
      <c r="I95" s="173"/>
      <c r="J95" s="173"/>
      <c r="K95" s="173"/>
      <c r="L95" s="173"/>
      <c r="M95" s="173"/>
      <c r="N95" s="134">
        <f>N246</f>
        <v>0</v>
      </c>
      <c r="O95" s="173"/>
      <c r="P95" s="173"/>
      <c r="Q95" s="173"/>
      <c r="R95" s="174"/>
    </row>
    <row r="96" s="7" customFormat="1" ht="19.92" customHeight="1">
      <c r="B96" s="172"/>
      <c r="C96" s="173"/>
      <c r="D96" s="132" t="s">
        <v>460</v>
      </c>
      <c r="E96" s="173"/>
      <c r="F96" s="173"/>
      <c r="G96" s="173"/>
      <c r="H96" s="173"/>
      <c r="I96" s="173"/>
      <c r="J96" s="173"/>
      <c r="K96" s="173"/>
      <c r="L96" s="173"/>
      <c r="M96" s="173"/>
      <c r="N96" s="134">
        <f>N255</f>
        <v>0</v>
      </c>
      <c r="O96" s="173"/>
      <c r="P96" s="173"/>
      <c r="Q96" s="173"/>
      <c r="R96" s="174"/>
    </row>
    <row r="97" s="7" customFormat="1" ht="19.92" customHeight="1">
      <c r="B97" s="172"/>
      <c r="C97" s="173"/>
      <c r="D97" s="132" t="s">
        <v>461</v>
      </c>
      <c r="E97" s="173"/>
      <c r="F97" s="173"/>
      <c r="G97" s="173"/>
      <c r="H97" s="173"/>
      <c r="I97" s="173"/>
      <c r="J97" s="173"/>
      <c r="K97" s="173"/>
      <c r="L97" s="173"/>
      <c r="M97" s="173"/>
      <c r="N97" s="134">
        <f>N267</f>
        <v>0</v>
      </c>
      <c r="O97" s="173"/>
      <c r="P97" s="173"/>
      <c r="Q97" s="173"/>
      <c r="R97" s="174"/>
    </row>
    <row r="98" s="6" customFormat="1" ht="24.96" customHeight="1">
      <c r="B98" s="167"/>
      <c r="C98" s="168"/>
      <c r="D98" s="169" t="s">
        <v>139</v>
      </c>
      <c r="E98" s="168"/>
      <c r="F98" s="168"/>
      <c r="G98" s="168"/>
      <c r="H98" s="168"/>
      <c r="I98" s="168"/>
      <c r="J98" s="168"/>
      <c r="K98" s="168"/>
      <c r="L98" s="168"/>
      <c r="M98" s="168"/>
      <c r="N98" s="170">
        <f>N271</f>
        <v>0</v>
      </c>
      <c r="O98" s="168"/>
      <c r="P98" s="168"/>
      <c r="Q98" s="168"/>
      <c r="R98" s="171"/>
    </row>
    <row r="99" s="7" customFormat="1" ht="19.92" customHeight="1">
      <c r="B99" s="172"/>
      <c r="C99" s="173"/>
      <c r="D99" s="132" t="s">
        <v>140</v>
      </c>
      <c r="E99" s="173"/>
      <c r="F99" s="173"/>
      <c r="G99" s="173"/>
      <c r="H99" s="173"/>
      <c r="I99" s="173"/>
      <c r="J99" s="173"/>
      <c r="K99" s="173"/>
      <c r="L99" s="173"/>
      <c r="M99" s="173"/>
      <c r="N99" s="134">
        <f>N272</f>
        <v>0</v>
      </c>
      <c r="O99" s="173"/>
      <c r="P99" s="173"/>
      <c r="Q99" s="173"/>
      <c r="R99" s="174"/>
    </row>
    <row r="100" s="6" customFormat="1" ht="21.84" customHeight="1">
      <c r="B100" s="167"/>
      <c r="C100" s="168"/>
      <c r="D100" s="169" t="s">
        <v>141</v>
      </c>
      <c r="E100" s="168"/>
      <c r="F100" s="168"/>
      <c r="G100" s="168"/>
      <c r="H100" s="168"/>
      <c r="I100" s="168"/>
      <c r="J100" s="168"/>
      <c r="K100" s="168"/>
      <c r="L100" s="168"/>
      <c r="M100" s="168"/>
      <c r="N100" s="175">
        <f>N274</f>
        <v>0</v>
      </c>
      <c r="O100" s="168"/>
      <c r="P100" s="168"/>
      <c r="Q100" s="168"/>
      <c r="R100" s="171"/>
    </row>
    <row r="101" s="1" customFormat="1" ht="21.84" customHeight="1">
      <c r="B101" s="48"/>
      <c r="C101" s="49"/>
      <c r="D101" s="49"/>
      <c r="E101" s="49"/>
      <c r="F101" s="49"/>
      <c r="G101" s="49"/>
      <c r="H101" s="49"/>
      <c r="I101" s="49"/>
      <c r="J101" s="49"/>
      <c r="K101" s="49"/>
      <c r="L101" s="49"/>
      <c r="M101" s="49"/>
      <c r="N101" s="49"/>
      <c r="O101" s="49"/>
      <c r="P101" s="49"/>
      <c r="Q101" s="49"/>
      <c r="R101" s="50"/>
    </row>
    <row r="102" s="1" customFormat="1" ht="29.28" customHeight="1">
      <c r="B102" s="48"/>
      <c r="C102" s="165" t="s">
        <v>142</v>
      </c>
      <c r="D102" s="49"/>
      <c r="E102" s="49"/>
      <c r="F102" s="49"/>
      <c r="G102" s="49"/>
      <c r="H102" s="49"/>
      <c r="I102" s="49"/>
      <c r="J102" s="49"/>
      <c r="K102" s="49"/>
      <c r="L102" s="49"/>
      <c r="M102" s="49"/>
      <c r="N102" s="166">
        <f>ROUND(N103+N104+N105+N106+N107+N108,2)</f>
        <v>0</v>
      </c>
      <c r="O102" s="176"/>
      <c r="P102" s="176"/>
      <c r="Q102" s="176"/>
      <c r="R102" s="50"/>
      <c r="T102" s="177"/>
      <c r="U102" s="178" t="s">
        <v>41</v>
      </c>
    </row>
    <row r="103" s="1" customFormat="1" ht="18" customHeight="1">
      <c r="B103" s="179"/>
      <c r="C103" s="180"/>
      <c r="D103" s="139" t="s">
        <v>143</v>
      </c>
      <c r="E103" s="181"/>
      <c r="F103" s="181"/>
      <c r="G103" s="181"/>
      <c r="H103" s="181"/>
      <c r="I103" s="180"/>
      <c r="J103" s="180"/>
      <c r="K103" s="180"/>
      <c r="L103" s="180"/>
      <c r="M103" s="180"/>
      <c r="N103" s="133">
        <f>ROUND(N88*T103,2)</f>
        <v>0</v>
      </c>
      <c r="O103" s="182"/>
      <c r="P103" s="182"/>
      <c r="Q103" s="182"/>
      <c r="R103" s="183"/>
      <c r="S103" s="184"/>
      <c r="T103" s="185"/>
      <c r="U103" s="186" t="s">
        <v>44</v>
      </c>
      <c r="V103" s="184"/>
      <c r="W103" s="184"/>
      <c r="X103" s="184"/>
      <c r="Y103" s="184"/>
      <c r="Z103" s="184"/>
      <c r="AA103" s="184"/>
      <c r="AB103" s="184"/>
      <c r="AC103" s="184"/>
      <c r="AD103" s="184"/>
      <c r="AE103" s="184"/>
      <c r="AF103" s="184"/>
      <c r="AG103" s="184"/>
      <c r="AH103" s="184"/>
      <c r="AI103" s="184"/>
      <c r="AJ103" s="184"/>
      <c r="AK103" s="184"/>
      <c r="AL103" s="184"/>
      <c r="AM103" s="184"/>
      <c r="AN103" s="184"/>
      <c r="AO103" s="184"/>
      <c r="AP103" s="184"/>
      <c r="AQ103" s="184"/>
      <c r="AR103" s="184"/>
      <c r="AS103" s="184"/>
      <c r="AT103" s="184"/>
      <c r="AU103" s="184"/>
      <c r="AV103" s="184"/>
      <c r="AW103" s="184"/>
      <c r="AX103" s="184"/>
      <c r="AY103" s="187" t="s">
        <v>144</v>
      </c>
      <c r="AZ103" s="184"/>
      <c r="BA103" s="184"/>
      <c r="BB103" s="184"/>
      <c r="BC103" s="184"/>
      <c r="BD103" s="184"/>
      <c r="BE103" s="188">
        <f>IF(U103="základná",N103,0)</f>
        <v>0</v>
      </c>
      <c r="BF103" s="188">
        <f>IF(U103="znížená",N103,0)</f>
        <v>0</v>
      </c>
      <c r="BG103" s="188">
        <f>IF(U103="zákl. prenesená",N103,0)</f>
        <v>0</v>
      </c>
      <c r="BH103" s="188">
        <f>IF(U103="zníž. prenesená",N103,0)</f>
        <v>0</v>
      </c>
      <c r="BI103" s="188">
        <f>IF(U103="nulová",N103,0)</f>
        <v>0</v>
      </c>
      <c r="BJ103" s="187" t="s">
        <v>86</v>
      </c>
      <c r="BK103" s="184"/>
      <c r="BL103" s="184"/>
      <c r="BM103" s="184"/>
    </row>
    <row r="104" s="1" customFormat="1" ht="18" customHeight="1">
      <c r="B104" s="179"/>
      <c r="C104" s="180"/>
      <c r="D104" s="139" t="s">
        <v>145</v>
      </c>
      <c r="E104" s="181"/>
      <c r="F104" s="181"/>
      <c r="G104" s="181"/>
      <c r="H104" s="181"/>
      <c r="I104" s="180"/>
      <c r="J104" s="180"/>
      <c r="K104" s="180"/>
      <c r="L104" s="180"/>
      <c r="M104" s="180"/>
      <c r="N104" s="133">
        <f>ROUND(N88*T104,2)</f>
        <v>0</v>
      </c>
      <c r="O104" s="182"/>
      <c r="P104" s="182"/>
      <c r="Q104" s="182"/>
      <c r="R104" s="183"/>
      <c r="S104" s="184"/>
      <c r="T104" s="185"/>
      <c r="U104" s="186" t="s">
        <v>44</v>
      </c>
      <c r="V104" s="184"/>
      <c r="W104" s="184"/>
      <c r="X104" s="184"/>
      <c r="Y104" s="184"/>
      <c r="Z104" s="184"/>
      <c r="AA104" s="184"/>
      <c r="AB104" s="184"/>
      <c r="AC104" s="184"/>
      <c r="AD104" s="184"/>
      <c r="AE104" s="184"/>
      <c r="AF104" s="184"/>
      <c r="AG104" s="184"/>
      <c r="AH104" s="184"/>
      <c r="AI104" s="184"/>
      <c r="AJ104" s="184"/>
      <c r="AK104" s="184"/>
      <c r="AL104" s="184"/>
      <c r="AM104" s="184"/>
      <c r="AN104" s="184"/>
      <c r="AO104" s="184"/>
      <c r="AP104" s="184"/>
      <c r="AQ104" s="184"/>
      <c r="AR104" s="184"/>
      <c r="AS104" s="184"/>
      <c r="AT104" s="184"/>
      <c r="AU104" s="184"/>
      <c r="AV104" s="184"/>
      <c r="AW104" s="184"/>
      <c r="AX104" s="184"/>
      <c r="AY104" s="187" t="s">
        <v>144</v>
      </c>
      <c r="AZ104" s="184"/>
      <c r="BA104" s="184"/>
      <c r="BB104" s="184"/>
      <c r="BC104" s="184"/>
      <c r="BD104" s="184"/>
      <c r="BE104" s="188">
        <f>IF(U104="základná",N104,0)</f>
        <v>0</v>
      </c>
      <c r="BF104" s="188">
        <f>IF(U104="znížená",N104,0)</f>
        <v>0</v>
      </c>
      <c r="BG104" s="188">
        <f>IF(U104="zákl. prenesená",N104,0)</f>
        <v>0</v>
      </c>
      <c r="BH104" s="188">
        <f>IF(U104="zníž. prenesená",N104,0)</f>
        <v>0</v>
      </c>
      <c r="BI104" s="188">
        <f>IF(U104="nulová",N104,0)</f>
        <v>0</v>
      </c>
      <c r="BJ104" s="187" t="s">
        <v>86</v>
      </c>
      <c r="BK104" s="184"/>
      <c r="BL104" s="184"/>
      <c r="BM104" s="184"/>
    </row>
    <row r="105" s="1" customFormat="1" ht="18" customHeight="1">
      <c r="B105" s="179"/>
      <c r="C105" s="180"/>
      <c r="D105" s="139" t="s">
        <v>146</v>
      </c>
      <c r="E105" s="181"/>
      <c r="F105" s="181"/>
      <c r="G105" s="181"/>
      <c r="H105" s="181"/>
      <c r="I105" s="180"/>
      <c r="J105" s="180"/>
      <c r="K105" s="180"/>
      <c r="L105" s="180"/>
      <c r="M105" s="180"/>
      <c r="N105" s="133">
        <f>ROUND(N88*T105,2)</f>
        <v>0</v>
      </c>
      <c r="O105" s="182"/>
      <c r="P105" s="182"/>
      <c r="Q105" s="182"/>
      <c r="R105" s="183"/>
      <c r="S105" s="184"/>
      <c r="T105" s="185"/>
      <c r="U105" s="186" t="s">
        <v>44</v>
      </c>
      <c r="V105" s="184"/>
      <c r="W105" s="184"/>
      <c r="X105" s="184"/>
      <c r="Y105" s="184"/>
      <c r="Z105" s="184"/>
      <c r="AA105" s="184"/>
      <c r="AB105" s="184"/>
      <c r="AC105" s="184"/>
      <c r="AD105" s="184"/>
      <c r="AE105" s="184"/>
      <c r="AF105" s="184"/>
      <c r="AG105" s="184"/>
      <c r="AH105" s="184"/>
      <c r="AI105" s="184"/>
      <c r="AJ105" s="184"/>
      <c r="AK105" s="184"/>
      <c r="AL105" s="184"/>
      <c r="AM105" s="184"/>
      <c r="AN105" s="184"/>
      <c r="AO105" s="184"/>
      <c r="AP105" s="184"/>
      <c r="AQ105" s="184"/>
      <c r="AR105" s="184"/>
      <c r="AS105" s="184"/>
      <c r="AT105" s="184"/>
      <c r="AU105" s="184"/>
      <c r="AV105" s="184"/>
      <c r="AW105" s="184"/>
      <c r="AX105" s="184"/>
      <c r="AY105" s="187" t="s">
        <v>144</v>
      </c>
      <c r="AZ105" s="184"/>
      <c r="BA105" s="184"/>
      <c r="BB105" s="184"/>
      <c r="BC105" s="184"/>
      <c r="BD105" s="184"/>
      <c r="BE105" s="188">
        <f>IF(U105="základná",N105,0)</f>
        <v>0</v>
      </c>
      <c r="BF105" s="188">
        <f>IF(U105="znížená",N105,0)</f>
        <v>0</v>
      </c>
      <c r="BG105" s="188">
        <f>IF(U105="zákl. prenesená",N105,0)</f>
        <v>0</v>
      </c>
      <c r="BH105" s="188">
        <f>IF(U105="zníž. prenesená",N105,0)</f>
        <v>0</v>
      </c>
      <c r="BI105" s="188">
        <f>IF(U105="nulová",N105,0)</f>
        <v>0</v>
      </c>
      <c r="BJ105" s="187" t="s">
        <v>86</v>
      </c>
      <c r="BK105" s="184"/>
      <c r="BL105" s="184"/>
      <c r="BM105" s="184"/>
    </row>
    <row r="106" s="1" customFormat="1" ht="18" customHeight="1">
      <c r="B106" s="179"/>
      <c r="C106" s="180"/>
      <c r="D106" s="139" t="s">
        <v>147</v>
      </c>
      <c r="E106" s="181"/>
      <c r="F106" s="181"/>
      <c r="G106" s="181"/>
      <c r="H106" s="181"/>
      <c r="I106" s="180"/>
      <c r="J106" s="180"/>
      <c r="K106" s="180"/>
      <c r="L106" s="180"/>
      <c r="M106" s="180"/>
      <c r="N106" s="133">
        <f>ROUND(N88*T106,2)</f>
        <v>0</v>
      </c>
      <c r="O106" s="182"/>
      <c r="P106" s="182"/>
      <c r="Q106" s="182"/>
      <c r="R106" s="183"/>
      <c r="S106" s="184"/>
      <c r="T106" s="185"/>
      <c r="U106" s="186" t="s">
        <v>44</v>
      </c>
      <c r="V106" s="184"/>
      <c r="W106" s="184"/>
      <c r="X106" s="184"/>
      <c r="Y106" s="184"/>
      <c r="Z106" s="184"/>
      <c r="AA106" s="184"/>
      <c r="AB106" s="184"/>
      <c r="AC106" s="184"/>
      <c r="AD106" s="184"/>
      <c r="AE106" s="184"/>
      <c r="AF106" s="184"/>
      <c r="AG106" s="184"/>
      <c r="AH106" s="184"/>
      <c r="AI106" s="184"/>
      <c r="AJ106" s="184"/>
      <c r="AK106" s="184"/>
      <c r="AL106" s="184"/>
      <c r="AM106" s="184"/>
      <c r="AN106" s="184"/>
      <c r="AO106" s="184"/>
      <c r="AP106" s="184"/>
      <c r="AQ106" s="184"/>
      <c r="AR106" s="184"/>
      <c r="AS106" s="184"/>
      <c r="AT106" s="184"/>
      <c r="AU106" s="184"/>
      <c r="AV106" s="184"/>
      <c r="AW106" s="184"/>
      <c r="AX106" s="184"/>
      <c r="AY106" s="187" t="s">
        <v>144</v>
      </c>
      <c r="AZ106" s="184"/>
      <c r="BA106" s="184"/>
      <c r="BB106" s="184"/>
      <c r="BC106" s="184"/>
      <c r="BD106" s="184"/>
      <c r="BE106" s="188">
        <f>IF(U106="základná",N106,0)</f>
        <v>0</v>
      </c>
      <c r="BF106" s="188">
        <f>IF(U106="znížená",N106,0)</f>
        <v>0</v>
      </c>
      <c r="BG106" s="188">
        <f>IF(U106="zákl. prenesená",N106,0)</f>
        <v>0</v>
      </c>
      <c r="BH106" s="188">
        <f>IF(U106="zníž. prenesená",N106,0)</f>
        <v>0</v>
      </c>
      <c r="BI106" s="188">
        <f>IF(U106="nulová",N106,0)</f>
        <v>0</v>
      </c>
      <c r="BJ106" s="187" t="s">
        <v>86</v>
      </c>
      <c r="BK106" s="184"/>
      <c r="BL106" s="184"/>
      <c r="BM106" s="184"/>
    </row>
    <row r="107" s="1" customFormat="1" ht="18" customHeight="1">
      <c r="B107" s="179"/>
      <c r="C107" s="180"/>
      <c r="D107" s="139" t="s">
        <v>148</v>
      </c>
      <c r="E107" s="181"/>
      <c r="F107" s="181"/>
      <c r="G107" s="181"/>
      <c r="H107" s="181"/>
      <c r="I107" s="180"/>
      <c r="J107" s="180"/>
      <c r="K107" s="180"/>
      <c r="L107" s="180"/>
      <c r="M107" s="180"/>
      <c r="N107" s="133">
        <f>ROUND(N88*T107,2)</f>
        <v>0</v>
      </c>
      <c r="O107" s="182"/>
      <c r="P107" s="182"/>
      <c r="Q107" s="182"/>
      <c r="R107" s="183"/>
      <c r="S107" s="184"/>
      <c r="T107" s="185"/>
      <c r="U107" s="186" t="s">
        <v>44</v>
      </c>
      <c r="V107" s="184"/>
      <c r="W107" s="184"/>
      <c r="X107" s="184"/>
      <c r="Y107" s="184"/>
      <c r="Z107" s="184"/>
      <c r="AA107" s="184"/>
      <c r="AB107" s="184"/>
      <c r="AC107" s="184"/>
      <c r="AD107" s="184"/>
      <c r="AE107" s="184"/>
      <c r="AF107" s="184"/>
      <c r="AG107" s="184"/>
      <c r="AH107" s="184"/>
      <c r="AI107" s="184"/>
      <c r="AJ107" s="184"/>
      <c r="AK107" s="184"/>
      <c r="AL107" s="184"/>
      <c r="AM107" s="184"/>
      <c r="AN107" s="184"/>
      <c r="AO107" s="184"/>
      <c r="AP107" s="184"/>
      <c r="AQ107" s="184"/>
      <c r="AR107" s="184"/>
      <c r="AS107" s="184"/>
      <c r="AT107" s="184"/>
      <c r="AU107" s="184"/>
      <c r="AV107" s="184"/>
      <c r="AW107" s="184"/>
      <c r="AX107" s="184"/>
      <c r="AY107" s="187" t="s">
        <v>144</v>
      </c>
      <c r="AZ107" s="184"/>
      <c r="BA107" s="184"/>
      <c r="BB107" s="184"/>
      <c r="BC107" s="184"/>
      <c r="BD107" s="184"/>
      <c r="BE107" s="188">
        <f>IF(U107="základná",N107,0)</f>
        <v>0</v>
      </c>
      <c r="BF107" s="188">
        <f>IF(U107="znížená",N107,0)</f>
        <v>0</v>
      </c>
      <c r="BG107" s="188">
        <f>IF(U107="zákl. prenesená",N107,0)</f>
        <v>0</v>
      </c>
      <c r="BH107" s="188">
        <f>IF(U107="zníž. prenesená",N107,0)</f>
        <v>0</v>
      </c>
      <c r="BI107" s="188">
        <f>IF(U107="nulová",N107,0)</f>
        <v>0</v>
      </c>
      <c r="BJ107" s="187" t="s">
        <v>86</v>
      </c>
      <c r="BK107" s="184"/>
      <c r="BL107" s="184"/>
      <c r="BM107" s="184"/>
    </row>
    <row r="108" s="1" customFormat="1" ht="18" customHeight="1">
      <c r="B108" s="179"/>
      <c r="C108" s="180"/>
      <c r="D108" s="181" t="s">
        <v>149</v>
      </c>
      <c r="E108" s="180"/>
      <c r="F108" s="180"/>
      <c r="G108" s="180"/>
      <c r="H108" s="180"/>
      <c r="I108" s="180"/>
      <c r="J108" s="180"/>
      <c r="K108" s="180"/>
      <c r="L108" s="180"/>
      <c r="M108" s="180"/>
      <c r="N108" s="133">
        <f>ROUND(N88*T108,2)</f>
        <v>0</v>
      </c>
      <c r="O108" s="182"/>
      <c r="P108" s="182"/>
      <c r="Q108" s="182"/>
      <c r="R108" s="183"/>
      <c r="S108" s="184"/>
      <c r="T108" s="189"/>
      <c r="U108" s="190" t="s">
        <v>44</v>
      </c>
      <c r="V108" s="184"/>
      <c r="W108" s="184"/>
      <c r="X108" s="184"/>
      <c r="Y108" s="184"/>
      <c r="Z108" s="184"/>
      <c r="AA108" s="184"/>
      <c r="AB108" s="184"/>
      <c r="AC108" s="184"/>
      <c r="AD108" s="184"/>
      <c r="AE108" s="184"/>
      <c r="AF108" s="184"/>
      <c r="AG108" s="184"/>
      <c r="AH108" s="184"/>
      <c r="AI108" s="184"/>
      <c r="AJ108" s="184"/>
      <c r="AK108" s="184"/>
      <c r="AL108" s="184"/>
      <c r="AM108" s="184"/>
      <c r="AN108" s="184"/>
      <c r="AO108" s="184"/>
      <c r="AP108" s="184"/>
      <c r="AQ108" s="184"/>
      <c r="AR108" s="184"/>
      <c r="AS108" s="184"/>
      <c r="AT108" s="184"/>
      <c r="AU108" s="184"/>
      <c r="AV108" s="184"/>
      <c r="AW108" s="184"/>
      <c r="AX108" s="184"/>
      <c r="AY108" s="187" t="s">
        <v>150</v>
      </c>
      <c r="AZ108" s="184"/>
      <c r="BA108" s="184"/>
      <c r="BB108" s="184"/>
      <c r="BC108" s="184"/>
      <c r="BD108" s="184"/>
      <c r="BE108" s="188">
        <f>IF(U108="základná",N108,0)</f>
        <v>0</v>
      </c>
      <c r="BF108" s="188">
        <f>IF(U108="znížená",N108,0)</f>
        <v>0</v>
      </c>
      <c r="BG108" s="188">
        <f>IF(U108="zákl. prenesená",N108,0)</f>
        <v>0</v>
      </c>
      <c r="BH108" s="188">
        <f>IF(U108="zníž. prenesená",N108,0)</f>
        <v>0</v>
      </c>
      <c r="BI108" s="188">
        <f>IF(U108="nulová",N108,0)</f>
        <v>0</v>
      </c>
      <c r="BJ108" s="187" t="s">
        <v>86</v>
      </c>
      <c r="BK108" s="184"/>
      <c r="BL108" s="184"/>
      <c r="BM108" s="184"/>
    </row>
    <row r="109" s="1" customFormat="1">
      <c r="B109" s="48"/>
      <c r="C109" s="49"/>
      <c r="D109" s="49"/>
      <c r="E109" s="49"/>
      <c r="F109" s="49"/>
      <c r="G109" s="49"/>
      <c r="H109" s="49"/>
      <c r="I109" s="49"/>
      <c r="J109" s="49"/>
      <c r="K109" s="49"/>
      <c r="L109" s="49"/>
      <c r="M109" s="49"/>
      <c r="N109" s="49"/>
      <c r="O109" s="49"/>
      <c r="P109" s="49"/>
      <c r="Q109" s="49"/>
      <c r="R109" s="50"/>
    </row>
    <row r="110" s="1" customFormat="1" ht="29.28" customHeight="1">
      <c r="B110" s="48"/>
      <c r="C110" s="146" t="s">
        <v>115</v>
      </c>
      <c r="D110" s="147"/>
      <c r="E110" s="147"/>
      <c r="F110" s="147"/>
      <c r="G110" s="147"/>
      <c r="H110" s="147"/>
      <c r="I110" s="147"/>
      <c r="J110" s="147"/>
      <c r="K110" s="147"/>
      <c r="L110" s="148">
        <f>ROUND(SUM(N88+N102),2)</f>
        <v>0</v>
      </c>
      <c r="M110" s="148"/>
      <c r="N110" s="148"/>
      <c r="O110" s="148"/>
      <c r="P110" s="148"/>
      <c r="Q110" s="148"/>
      <c r="R110" s="50"/>
    </row>
    <row r="111" s="1" customFormat="1" ht="6.96" customHeight="1">
      <c r="B111" s="77"/>
      <c r="C111" s="78"/>
      <c r="D111" s="78"/>
      <c r="E111" s="78"/>
      <c r="F111" s="78"/>
      <c r="G111" s="78"/>
      <c r="H111" s="78"/>
      <c r="I111" s="78"/>
      <c r="J111" s="78"/>
      <c r="K111" s="78"/>
      <c r="L111" s="78"/>
      <c r="M111" s="78"/>
      <c r="N111" s="78"/>
      <c r="O111" s="78"/>
      <c r="P111" s="78"/>
      <c r="Q111" s="78"/>
      <c r="R111" s="79"/>
    </row>
    <row r="115" s="1" customFormat="1" ht="6.96" customHeight="1">
      <c r="B115" s="80"/>
      <c r="C115" s="81"/>
      <c r="D115" s="81"/>
      <c r="E115" s="81"/>
      <c r="F115" s="81"/>
      <c r="G115" s="81"/>
      <c r="H115" s="81"/>
      <c r="I115" s="81"/>
      <c r="J115" s="81"/>
      <c r="K115" s="81"/>
      <c r="L115" s="81"/>
      <c r="M115" s="81"/>
      <c r="N115" s="81"/>
      <c r="O115" s="81"/>
      <c r="P115" s="81"/>
      <c r="Q115" s="81"/>
      <c r="R115" s="82"/>
    </row>
    <row r="116" s="1" customFormat="1" ht="36.96" customHeight="1">
      <c r="B116" s="48"/>
      <c r="C116" s="29" t="s">
        <v>151</v>
      </c>
      <c r="D116" s="49"/>
      <c r="E116" s="49"/>
      <c r="F116" s="49"/>
      <c r="G116" s="49"/>
      <c r="H116" s="49"/>
      <c r="I116" s="49"/>
      <c r="J116" s="49"/>
      <c r="K116" s="49"/>
      <c r="L116" s="49"/>
      <c r="M116" s="49"/>
      <c r="N116" s="49"/>
      <c r="O116" s="49"/>
      <c r="P116" s="49"/>
      <c r="Q116" s="49"/>
      <c r="R116" s="50"/>
    </row>
    <row r="117" s="1" customFormat="1" ht="6.96" customHeight="1">
      <c r="B117" s="48"/>
      <c r="C117" s="49"/>
      <c r="D117" s="49"/>
      <c r="E117" s="49"/>
      <c r="F117" s="49"/>
      <c r="G117" s="49"/>
      <c r="H117" s="49"/>
      <c r="I117" s="49"/>
      <c r="J117" s="49"/>
      <c r="K117" s="49"/>
      <c r="L117" s="49"/>
      <c r="M117" s="49"/>
      <c r="N117" s="49"/>
      <c r="O117" s="49"/>
      <c r="P117" s="49"/>
      <c r="Q117" s="49"/>
      <c r="R117" s="50"/>
    </row>
    <row r="118" s="1" customFormat="1" ht="30" customHeight="1">
      <c r="B118" s="48"/>
      <c r="C118" s="40" t="s">
        <v>17</v>
      </c>
      <c r="D118" s="49"/>
      <c r="E118" s="49"/>
      <c r="F118" s="151" t="str">
        <f>F6</f>
        <v xml:space="preserve">Denný stacionár  Moravany nad Váhom</v>
      </c>
      <c r="G118" s="40"/>
      <c r="H118" s="40"/>
      <c r="I118" s="40"/>
      <c r="J118" s="40"/>
      <c r="K118" s="40"/>
      <c r="L118" s="40"/>
      <c r="M118" s="40"/>
      <c r="N118" s="40"/>
      <c r="O118" s="40"/>
      <c r="P118" s="40"/>
      <c r="Q118" s="49"/>
      <c r="R118" s="50"/>
    </row>
    <row r="119" s="1" customFormat="1" ht="36.96" customHeight="1">
      <c r="B119" s="48"/>
      <c r="C119" s="87" t="s">
        <v>122</v>
      </c>
      <c r="D119" s="49"/>
      <c r="E119" s="49"/>
      <c r="F119" s="89" t="str">
        <f>F7</f>
        <v>2 - Strešný plášť</v>
      </c>
      <c r="G119" s="49"/>
      <c r="H119" s="49"/>
      <c r="I119" s="49"/>
      <c r="J119" s="49"/>
      <c r="K119" s="49"/>
      <c r="L119" s="49"/>
      <c r="M119" s="49"/>
      <c r="N119" s="49"/>
      <c r="O119" s="49"/>
      <c r="P119" s="49"/>
      <c r="Q119" s="49"/>
      <c r="R119" s="50"/>
    </row>
    <row r="120" s="1" customFormat="1" ht="6.96" customHeight="1">
      <c r="B120" s="48"/>
      <c r="C120" s="49"/>
      <c r="D120" s="49"/>
      <c r="E120" s="49"/>
      <c r="F120" s="49"/>
      <c r="G120" s="49"/>
      <c r="H120" s="49"/>
      <c r="I120" s="49"/>
      <c r="J120" s="49"/>
      <c r="K120" s="49"/>
      <c r="L120" s="49"/>
      <c r="M120" s="49"/>
      <c r="N120" s="49"/>
      <c r="O120" s="49"/>
      <c r="P120" s="49"/>
      <c r="Q120" s="49"/>
      <c r="R120" s="50"/>
    </row>
    <row r="121" s="1" customFormat="1" ht="18" customHeight="1">
      <c r="B121" s="48"/>
      <c r="C121" s="40" t="s">
        <v>21</v>
      </c>
      <c r="D121" s="49"/>
      <c r="E121" s="49"/>
      <c r="F121" s="35" t="str">
        <f>F9</f>
        <v>Moravany nad Váhom</v>
      </c>
      <c r="G121" s="49"/>
      <c r="H121" s="49"/>
      <c r="I121" s="49"/>
      <c r="J121" s="49"/>
      <c r="K121" s="40" t="s">
        <v>23</v>
      </c>
      <c r="L121" s="49"/>
      <c r="M121" s="92" t="str">
        <f>IF(O9="","",O9)</f>
        <v>28. 5. 2019</v>
      </c>
      <c r="N121" s="92"/>
      <c r="O121" s="92"/>
      <c r="P121" s="92"/>
      <c r="Q121" s="49"/>
      <c r="R121" s="50"/>
    </row>
    <row r="122" s="1" customFormat="1" ht="6.96" customHeight="1">
      <c r="B122" s="48"/>
      <c r="C122" s="49"/>
      <c r="D122" s="49"/>
      <c r="E122" s="49"/>
      <c r="F122" s="49"/>
      <c r="G122" s="49"/>
      <c r="H122" s="49"/>
      <c r="I122" s="49"/>
      <c r="J122" s="49"/>
      <c r="K122" s="49"/>
      <c r="L122" s="49"/>
      <c r="M122" s="49"/>
      <c r="N122" s="49"/>
      <c r="O122" s="49"/>
      <c r="P122" s="49"/>
      <c r="Q122" s="49"/>
      <c r="R122" s="50"/>
    </row>
    <row r="123" s="1" customFormat="1">
      <c r="B123" s="48"/>
      <c r="C123" s="40" t="s">
        <v>25</v>
      </c>
      <c r="D123" s="49"/>
      <c r="E123" s="49"/>
      <c r="F123" s="35" t="str">
        <f>E12</f>
        <v>Obec Moravany nad Váhom</v>
      </c>
      <c r="G123" s="49"/>
      <c r="H123" s="49"/>
      <c r="I123" s="49"/>
      <c r="J123" s="49"/>
      <c r="K123" s="40" t="s">
        <v>31</v>
      </c>
      <c r="L123" s="49"/>
      <c r="M123" s="35" t="str">
        <f>E18</f>
        <v xml:space="preserve"> </v>
      </c>
      <c r="N123" s="35"/>
      <c r="O123" s="35"/>
      <c r="P123" s="35"/>
      <c r="Q123" s="35"/>
      <c r="R123" s="50"/>
    </row>
    <row r="124" s="1" customFormat="1" ht="14.4" customHeight="1">
      <c r="B124" s="48"/>
      <c r="C124" s="40" t="s">
        <v>29</v>
      </c>
      <c r="D124" s="49"/>
      <c r="E124" s="49"/>
      <c r="F124" s="35" t="str">
        <f>IF(E15="","",E15)</f>
        <v>Vyplň údaj</v>
      </c>
      <c r="G124" s="49"/>
      <c r="H124" s="49"/>
      <c r="I124" s="49"/>
      <c r="J124" s="49"/>
      <c r="K124" s="40" t="s">
        <v>35</v>
      </c>
      <c r="L124" s="49"/>
      <c r="M124" s="35" t="str">
        <f>E21</f>
        <v>Hulmanová Jana</v>
      </c>
      <c r="N124" s="35"/>
      <c r="O124" s="35"/>
      <c r="P124" s="35"/>
      <c r="Q124" s="35"/>
      <c r="R124" s="50"/>
    </row>
    <row r="125" s="1" customFormat="1" ht="10.32" customHeight="1">
      <c r="B125" s="48"/>
      <c r="C125" s="49"/>
      <c r="D125" s="49"/>
      <c r="E125" s="49"/>
      <c r="F125" s="49"/>
      <c r="G125" s="49"/>
      <c r="H125" s="49"/>
      <c r="I125" s="49"/>
      <c r="J125" s="49"/>
      <c r="K125" s="49"/>
      <c r="L125" s="49"/>
      <c r="M125" s="49"/>
      <c r="N125" s="49"/>
      <c r="O125" s="49"/>
      <c r="P125" s="49"/>
      <c r="Q125" s="49"/>
      <c r="R125" s="50"/>
    </row>
    <row r="126" s="8" customFormat="1" ht="29.28" customHeight="1">
      <c r="B126" s="191"/>
      <c r="C126" s="192" t="s">
        <v>152</v>
      </c>
      <c r="D126" s="193" t="s">
        <v>153</v>
      </c>
      <c r="E126" s="193" t="s">
        <v>59</v>
      </c>
      <c r="F126" s="193" t="s">
        <v>154</v>
      </c>
      <c r="G126" s="193"/>
      <c r="H126" s="193"/>
      <c r="I126" s="193"/>
      <c r="J126" s="193" t="s">
        <v>155</v>
      </c>
      <c r="K126" s="193" t="s">
        <v>156</v>
      </c>
      <c r="L126" s="193" t="s">
        <v>157</v>
      </c>
      <c r="M126" s="193"/>
      <c r="N126" s="193" t="s">
        <v>127</v>
      </c>
      <c r="O126" s="193"/>
      <c r="P126" s="193"/>
      <c r="Q126" s="194"/>
      <c r="R126" s="195"/>
      <c r="T126" s="102" t="s">
        <v>158</v>
      </c>
      <c r="U126" s="103" t="s">
        <v>41</v>
      </c>
      <c r="V126" s="103" t="s">
        <v>159</v>
      </c>
      <c r="W126" s="103" t="s">
        <v>160</v>
      </c>
      <c r="X126" s="103" t="s">
        <v>161</v>
      </c>
      <c r="Y126" s="103" t="s">
        <v>162</v>
      </c>
      <c r="Z126" s="103" t="s">
        <v>163</v>
      </c>
      <c r="AA126" s="104" t="s">
        <v>164</v>
      </c>
    </row>
    <row r="127" s="1" customFormat="1" ht="29.28" customHeight="1">
      <c r="B127" s="48"/>
      <c r="C127" s="106" t="s">
        <v>124</v>
      </c>
      <c r="D127" s="49"/>
      <c r="E127" s="49"/>
      <c r="F127" s="49"/>
      <c r="G127" s="49"/>
      <c r="H127" s="49"/>
      <c r="I127" s="49"/>
      <c r="J127" s="49"/>
      <c r="K127" s="49"/>
      <c r="L127" s="49"/>
      <c r="M127" s="49"/>
      <c r="N127" s="196">
        <f>BK127</f>
        <v>0</v>
      </c>
      <c r="O127" s="197"/>
      <c r="P127" s="197"/>
      <c r="Q127" s="197"/>
      <c r="R127" s="50"/>
      <c r="T127" s="105"/>
      <c r="U127" s="69"/>
      <c r="V127" s="69"/>
      <c r="W127" s="198">
        <f>W128+W160+W271+W274</f>
        <v>0</v>
      </c>
      <c r="X127" s="69"/>
      <c r="Y127" s="198">
        <f>Y128+Y160+Y271+Y274</f>
        <v>16.000631841451</v>
      </c>
      <c r="Z127" s="69"/>
      <c r="AA127" s="199">
        <f>AA128+AA160+AA271+AA274</f>
        <v>51.685522000000006</v>
      </c>
      <c r="AT127" s="24" t="s">
        <v>76</v>
      </c>
      <c r="AU127" s="24" t="s">
        <v>129</v>
      </c>
      <c r="BK127" s="200">
        <f>BK128+BK160+BK271+BK274</f>
        <v>0</v>
      </c>
    </row>
    <row r="128" s="9" customFormat="1" ht="37.44" customHeight="1">
      <c r="B128" s="201"/>
      <c r="C128" s="202"/>
      <c r="D128" s="203" t="s">
        <v>130</v>
      </c>
      <c r="E128" s="203"/>
      <c r="F128" s="203"/>
      <c r="G128" s="203"/>
      <c r="H128" s="203"/>
      <c r="I128" s="203"/>
      <c r="J128" s="203"/>
      <c r="K128" s="203"/>
      <c r="L128" s="203"/>
      <c r="M128" s="203"/>
      <c r="N128" s="175">
        <f>BK128</f>
        <v>0</v>
      </c>
      <c r="O128" s="204"/>
      <c r="P128" s="204"/>
      <c r="Q128" s="204"/>
      <c r="R128" s="205"/>
      <c r="T128" s="206"/>
      <c r="U128" s="202"/>
      <c r="V128" s="202"/>
      <c r="W128" s="207">
        <f>W129</f>
        <v>0</v>
      </c>
      <c r="X128" s="202"/>
      <c r="Y128" s="207">
        <f>Y129</f>
        <v>0</v>
      </c>
      <c r="Z128" s="202"/>
      <c r="AA128" s="208">
        <f>AA129</f>
        <v>31.178650000000001</v>
      </c>
      <c r="AR128" s="209" t="s">
        <v>83</v>
      </c>
      <c r="AT128" s="210" t="s">
        <v>76</v>
      </c>
      <c r="AU128" s="210" t="s">
        <v>77</v>
      </c>
      <c r="AY128" s="209" t="s">
        <v>165</v>
      </c>
      <c r="BK128" s="211">
        <f>BK129</f>
        <v>0</v>
      </c>
    </row>
    <row r="129" s="9" customFormat="1" ht="19.92" customHeight="1">
      <c r="B129" s="201"/>
      <c r="C129" s="202"/>
      <c r="D129" s="212" t="s">
        <v>133</v>
      </c>
      <c r="E129" s="212"/>
      <c r="F129" s="212"/>
      <c r="G129" s="212"/>
      <c r="H129" s="212"/>
      <c r="I129" s="212"/>
      <c r="J129" s="212"/>
      <c r="K129" s="212"/>
      <c r="L129" s="212"/>
      <c r="M129" s="212"/>
      <c r="N129" s="213">
        <f>BK129</f>
        <v>0</v>
      </c>
      <c r="O129" s="214"/>
      <c r="P129" s="214"/>
      <c r="Q129" s="214"/>
      <c r="R129" s="205"/>
      <c r="T129" s="206"/>
      <c r="U129" s="202"/>
      <c r="V129" s="202"/>
      <c r="W129" s="207">
        <f>SUM(W130:W159)</f>
        <v>0</v>
      </c>
      <c r="X129" s="202"/>
      <c r="Y129" s="207">
        <f>SUM(Y130:Y159)</f>
        <v>0</v>
      </c>
      <c r="Z129" s="202"/>
      <c r="AA129" s="208">
        <f>SUM(AA130:AA159)</f>
        <v>31.178650000000001</v>
      </c>
      <c r="AR129" s="209" t="s">
        <v>83</v>
      </c>
      <c r="AT129" s="210" t="s">
        <v>76</v>
      </c>
      <c r="AU129" s="210" t="s">
        <v>83</v>
      </c>
      <c r="AY129" s="209" t="s">
        <v>165</v>
      </c>
      <c r="BK129" s="211">
        <f>SUM(BK130:BK159)</f>
        <v>0</v>
      </c>
    </row>
    <row r="130" s="1" customFormat="1" ht="38.25" customHeight="1">
      <c r="B130" s="179"/>
      <c r="C130" s="215" t="s">
        <v>83</v>
      </c>
      <c r="D130" s="215" t="s">
        <v>166</v>
      </c>
      <c r="E130" s="216" t="s">
        <v>462</v>
      </c>
      <c r="F130" s="217" t="s">
        <v>463</v>
      </c>
      <c r="G130" s="217"/>
      <c r="H130" s="217"/>
      <c r="I130" s="217"/>
      <c r="J130" s="218" t="s">
        <v>464</v>
      </c>
      <c r="K130" s="219">
        <v>1.3500000000000001</v>
      </c>
      <c r="L130" s="220">
        <v>0</v>
      </c>
      <c r="M130" s="220"/>
      <c r="N130" s="219">
        <f>ROUND(L130*K130,3)</f>
        <v>0</v>
      </c>
      <c r="O130" s="219"/>
      <c r="P130" s="219"/>
      <c r="Q130" s="219"/>
      <c r="R130" s="183"/>
      <c r="T130" s="221" t="s">
        <v>5</v>
      </c>
      <c r="U130" s="58" t="s">
        <v>44</v>
      </c>
      <c r="V130" s="49"/>
      <c r="W130" s="222">
        <f>V130*K130</f>
        <v>0</v>
      </c>
      <c r="X130" s="222">
        <v>0</v>
      </c>
      <c r="Y130" s="222">
        <f>X130*K130</f>
        <v>0</v>
      </c>
      <c r="Z130" s="222">
        <v>1.633</v>
      </c>
      <c r="AA130" s="223">
        <f>Z130*K130</f>
        <v>2.2045500000000002</v>
      </c>
      <c r="AR130" s="24" t="s">
        <v>92</v>
      </c>
      <c r="AT130" s="24" t="s">
        <v>166</v>
      </c>
      <c r="AU130" s="24" t="s">
        <v>86</v>
      </c>
      <c r="AY130" s="24" t="s">
        <v>165</v>
      </c>
      <c r="BE130" s="138">
        <f>IF(U130="základná",N130,0)</f>
        <v>0</v>
      </c>
      <c r="BF130" s="138">
        <f>IF(U130="znížená",N130,0)</f>
        <v>0</v>
      </c>
      <c r="BG130" s="138">
        <f>IF(U130="zákl. prenesená",N130,0)</f>
        <v>0</v>
      </c>
      <c r="BH130" s="138">
        <f>IF(U130="zníž. prenesená",N130,0)</f>
        <v>0</v>
      </c>
      <c r="BI130" s="138">
        <f>IF(U130="nulová",N130,0)</f>
        <v>0</v>
      </c>
      <c r="BJ130" s="24" t="s">
        <v>86</v>
      </c>
      <c r="BK130" s="224">
        <f>ROUND(L130*K130,3)</f>
        <v>0</v>
      </c>
      <c r="BL130" s="24" t="s">
        <v>92</v>
      </c>
      <c r="BM130" s="24" t="s">
        <v>465</v>
      </c>
    </row>
    <row r="131" s="10" customFormat="1" ht="16.5" customHeight="1">
      <c r="B131" s="227"/>
      <c r="C131" s="228"/>
      <c r="D131" s="228"/>
      <c r="E131" s="229" t="s">
        <v>5</v>
      </c>
      <c r="F131" s="230" t="s">
        <v>466</v>
      </c>
      <c r="G131" s="231"/>
      <c r="H131" s="231"/>
      <c r="I131" s="231"/>
      <c r="J131" s="228"/>
      <c r="K131" s="232">
        <v>1.3500000000000001</v>
      </c>
      <c r="L131" s="228"/>
      <c r="M131" s="228"/>
      <c r="N131" s="228"/>
      <c r="O131" s="228"/>
      <c r="P131" s="228"/>
      <c r="Q131" s="228"/>
      <c r="R131" s="233"/>
      <c r="T131" s="234"/>
      <c r="U131" s="228"/>
      <c r="V131" s="228"/>
      <c r="W131" s="228"/>
      <c r="X131" s="228"/>
      <c r="Y131" s="228"/>
      <c r="Z131" s="228"/>
      <c r="AA131" s="235"/>
      <c r="AT131" s="236" t="s">
        <v>175</v>
      </c>
      <c r="AU131" s="236" t="s">
        <v>86</v>
      </c>
      <c r="AV131" s="10" t="s">
        <v>86</v>
      </c>
      <c r="AW131" s="10" t="s">
        <v>33</v>
      </c>
      <c r="AX131" s="10" t="s">
        <v>77</v>
      </c>
      <c r="AY131" s="236" t="s">
        <v>165</v>
      </c>
    </row>
    <row r="132" s="11" customFormat="1" ht="16.5" customHeight="1">
      <c r="B132" s="238"/>
      <c r="C132" s="239"/>
      <c r="D132" s="239"/>
      <c r="E132" s="240" t="s">
        <v>5</v>
      </c>
      <c r="F132" s="241" t="s">
        <v>183</v>
      </c>
      <c r="G132" s="239"/>
      <c r="H132" s="239"/>
      <c r="I132" s="239"/>
      <c r="J132" s="239"/>
      <c r="K132" s="242">
        <v>1.3500000000000001</v>
      </c>
      <c r="L132" s="239"/>
      <c r="M132" s="239"/>
      <c r="N132" s="239"/>
      <c r="O132" s="239"/>
      <c r="P132" s="239"/>
      <c r="Q132" s="239"/>
      <c r="R132" s="243"/>
      <c r="T132" s="244"/>
      <c r="U132" s="239"/>
      <c r="V132" s="239"/>
      <c r="W132" s="239"/>
      <c r="X132" s="239"/>
      <c r="Y132" s="239"/>
      <c r="Z132" s="239"/>
      <c r="AA132" s="245"/>
      <c r="AT132" s="246" t="s">
        <v>175</v>
      </c>
      <c r="AU132" s="246" t="s">
        <v>86</v>
      </c>
      <c r="AV132" s="11" t="s">
        <v>92</v>
      </c>
      <c r="AW132" s="11" t="s">
        <v>33</v>
      </c>
      <c r="AX132" s="11" t="s">
        <v>83</v>
      </c>
      <c r="AY132" s="246" t="s">
        <v>165</v>
      </c>
    </row>
    <row r="133" s="1" customFormat="1" ht="25.5" customHeight="1">
      <c r="B133" s="179"/>
      <c r="C133" s="215" t="s">
        <v>86</v>
      </c>
      <c r="D133" s="215" t="s">
        <v>166</v>
      </c>
      <c r="E133" s="216" t="s">
        <v>467</v>
      </c>
      <c r="F133" s="217" t="s">
        <v>468</v>
      </c>
      <c r="G133" s="217"/>
      <c r="H133" s="217"/>
      <c r="I133" s="217"/>
      <c r="J133" s="218" t="s">
        <v>464</v>
      </c>
      <c r="K133" s="219">
        <v>0.051999999999999998</v>
      </c>
      <c r="L133" s="220">
        <v>0</v>
      </c>
      <c r="M133" s="220"/>
      <c r="N133" s="219">
        <f>ROUND(L133*K133,3)</f>
        <v>0</v>
      </c>
      <c r="O133" s="219"/>
      <c r="P133" s="219"/>
      <c r="Q133" s="219"/>
      <c r="R133" s="183"/>
      <c r="T133" s="221" t="s">
        <v>5</v>
      </c>
      <c r="U133" s="58" t="s">
        <v>44</v>
      </c>
      <c r="V133" s="49"/>
      <c r="W133" s="222">
        <f>V133*K133</f>
        <v>0</v>
      </c>
      <c r="X133" s="222">
        <v>0</v>
      </c>
      <c r="Y133" s="222">
        <f>X133*K133</f>
        <v>0</v>
      </c>
      <c r="Z133" s="222">
        <v>2.3999999999999999</v>
      </c>
      <c r="AA133" s="223">
        <f>Z133*K133</f>
        <v>0.12479999999999999</v>
      </c>
      <c r="AR133" s="24" t="s">
        <v>92</v>
      </c>
      <c r="AT133" s="24" t="s">
        <v>166</v>
      </c>
      <c r="AU133" s="24" t="s">
        <v>86</v>
      </c>
      <c r="AY133" s="24" t="s">
        <v>165</v>
      </c>
      <c r="BE133" s="138">
        <f>IF(U133="základná",N133,0)</f>
        <v>0</v>
      </c>
      <c r="BF133" s="138">
        <f>IF(U133="znížená",N133,0)</f>
        <v>0</v>
      </c>
      <c r="BG133" s="138">
        <f>IF(U133="zákl. prenesená",N133,0)</f>
        <v>0</v>
      </c>
      <c r="BH133" s="138">
        <f>IF(U133="zníž. prenesená",N133,0)</f>
        <v>0</v>
      </c>
      <c r="BI133" s="138">
        <f>IF(U133="nulová",N133,0)</f>
        <v>0</v>
      </c>
      <c r="BJ133" s="24" t="s">
        <v>86</v>
      </c>
      <c r="BK133" s="224">
        <f>ROUND(L133*K133,3)</f>
        <v>0</v>
      </c>
      <c r="BL133" s="24" t="s">
        <v>92</v>
      </c>
      <c r="BM133" s="24" t="s">
        <v>469</v>
      </c>
    </row>
    <row r="134" s="10" customFormat="1" ht="16.5" customHeight="1">
      <c r="B134" s="227"/>
      <c r="C134" s="228"/>
      <c r="D134" s="228"/>
      <c r="E134" s="229" t="s">
        <v>5</v>
      </c>
      <c r="F134" s="230" t="s">
        <v>470</v>
      </c>
      <c r="G134" s="231"/>
      <c r="H134" s="231"/>
      <c r="I134" s="231"/>
      <c r="J134" s="228"/>
      <c r="K134" s="232">
        <v>0.032000000000000001</v>
      </c>
      <c r="L134" s="228"/>
      <c r="M134" s="228"/>
      <c r="N134" s="228"/>
      <c r="O134" s="228"/>
      <c r="P134" s="228"/>
      <c r="Q134" s="228"/>
      <c r="R134" s="233"/>
      <c r="T134" s="234"/>
      <c r="U134" s="228"/>
      <c r="V134" s="228"/>
      <c r="W134" s="228"/>
      <c r="X134" s="228"/>
      <c r="Y134" s="228"/>
      <c r="Z134" s="228"/>
      <c r="AA134" s="235"/>
      <c r="AT134" s="236" t="s">
        <v>175</v>
      </c>
      <c r="AU134" s="236" t="s">
        <v>86</v>
      </c>
      <c r="AV134" s="10" t="s">
        <v>86</v>
      </c>
      <c r="AW134" s="10" t="s">
        <v>33</v>
      </c>
      <c r="AX134" s="10" t="s">
        <v>77</v>
      </c>
      <c r="AY134" s="236" t="s">
        <v>165</v>
      </c>
    </row>
    <row r="135" s="10" customFormat="1" ht="16.5" customHeight="1">
      <c r="B135" s="227"/>
      <c r="C135" s="228"/>
      <c r="D135" s="228"/>
      <c r="E135" s="229" t="s">
        <v>5</v>
      </c>
      <c r="F135" s="237" t="s">
        <v>471</v>
      </c>
      <c r="G135" s="228"/>
      <c r="H135" s="228"/>
      <c r="I135" s="228"/>
      <c r="J135" s="228"/>
      <c r="K135" s="232">
        <v>0.02</v>
      </c>
      <c r="L135" s="228"/>
      <c r="M135" s="228"/>
      <c r="N135" s="228"/>
      <c r="O135" s="228"/>
      <c r="P135" s="228"/>
      <c r="Q135" s="228"/>
      <c r="R135" s="233"/>
      <c r="T135" s="234"/>
      <c r="U135" s="228"/>
      <c r="V135" s="228"/>
      <c r="W135" s="228"/>
      <c r="X135" s="228"/>
      <c r="Y135" s="228"/>
      <c r="Z135" s="228"/>
      <c r="AA135" s="235"/>
      <c r="AT135" s="236" t="s">
        <v>175</v>
      </c>
      <c r="AU135" s="236" t="s">
        <v>86</v>
      </c>
      <c r="AV135" s="10" t="s">
        <v>86</v>
      </c>
      <c r="AW135" s="10" t="s">
        <v>33</v>
      </c>
      <c r="AX135" s="10" t="s">
        <v>77</v>
      </c>
      <c r="AY135" s="236" t="s">
        <v>165</v>
      </c>
    </row>
    <row r="136" s="11" customFormat="1" ht="16.5" customHeight="1">
      <c r="B136" s="238"/>
      <c r="C136" s="239"/>
      <c r="D136" s="239"/>
      <c r="E136" s="240" t="s">
        <v>5</v>
      </c>
      <c r="F136" s="241" t="s">
        <v>183</v>
      </c>
      <c r="G136" s="239"/>
      <c r="H136" s="239"/>
      <c r="I136" s="239"/>
      <c r="J136" s="239"/>
      <c r="K136" s="242">
        <v>0.051999999999999998</v>
      </c>
      <c r="L136" s="239"/>
      <c r="M136" s="239"/>
      <c r="N136" s="239"/>
      <c r="O136" s="239"/>
      <c r="P136" s="239"/>
      <c r="Q136" s="239"/>
      <c r="R136" s="243"/>
      <c r="T136" s="244"/>
      <c r="U136" s="239"/>
      <c r="V136" s="239"/>
      <c r="W136" s="239"/>
      <c r="X136" s="239"/>
      <c r="Y136" s="239"/>
      <c r="Z136" s="239"/>
      <c r="AA136" s="245"/>
      <c r="AT136" s="246" t="s">
        <v>175</v>
      </c>
      <c r="AU136" s="246" t="s">
        <v>86</v>
      </c>
      <c r="AV136" s="11" t="s">
        <v>92</v>
      </c>
      <c r="AW136" s="11" t="s">
        <v>33</v>
      </c>
      <c r="AX136" s="11" t="s">
        <v>83</v>
      </c>
      <c r="AY136" s="246" t="s">
        <v>165</v>
      </c>
    </row>
    <row r="137" s="1" customFormat="1" ht="25.5" customHeight="1">
      <c r="B137" s="179"/>
      <c r="C137" s="215" t="s">
        <v>89</v>
      </c>
      <c r="D137" s="215" t="s">
        <v>166</v>
      </c>
      <c r="E137" s="216" t="s">
        <v>472</v>
      </c>
      <c r="F137" s="217" t="s">
        <v>473</v>
      </c>
      <c r="G137" s="217"/>
      <c r="H137" s="217"/>
      <c r="I137" s="217"/>
      <c r="J137" s="218" t="s">
        <v>464</v>
      </c>
      <c r="K137" s="219">
        <v>17.672000000000001</v>
      </c>
      <c r="L137" s="220">
        <v>0</v>
      </c>
      <c r="M137" s="220"/>
      <c r="N137" s="219">
        <f>ROUND(L137*K137,3)</f>
        <v>0</v>
      </c>
      <c r="O137" s="219"/>
      <c r="P137" s="219"/>
      <c r="Q137" s="219"/>
      <c r="R137" s="183"/>
      <c r="T137" s="221" t="s">
        <v>5</v>
      </c>
      <c r="U137" s="58" t="s">
        <v>44</v>
      </c>
      <c r="V137" s="49"/>
      <c r="W137" s="222">
        <f>V137*K137</f>
        <v>0</v>
      </c>
      <c r="X137" s="222">
        <v>0</v>
      </c>
      <c r="Y137" s="222">
        <f>X137*K137</f>
        <v>0</v>
      </c>
      <c r="Z137" s="222">
        <v>1.3999999999999999</v>
      </c>
      <c r="AA137" s="223">
        <f>Z137*K137</f>
        <v>24.7408</v>
      </c>
      <c r="AR137" s="24" t="s">
        <v>92</v>
      </c>
      <c r="AT137" s="24" t="s">
        <v>166</v>
      </c>
      <c r="AU137" s="24" t="s">
        <v>86</v>
      </c>
      <c r="AY137" s="24" t="s">
        <v>165</v>
      </c>
      <c r="BE137" s="138">
        <f>IF(U137="základná",N137,0)</f>
        <v>0</v>
      </c>
      <c r="BF137" s="138">
        <f>IF(U137="znížená",N137,0)</f>
        <v>0</v>
      </c>
      <c r="BG137" s="138">
        <f>IF(U137="zákl. prenesená",N137,0)</f>
        <v>0</v>
      </c>
      <c r="BH137" s="138">
        <f>IF(U137="zníž. prenesená",N137,0)</f>
        <v>0</v>
      </c>
      <c r="BI137" s="138">
        <f>IF(U137="nulová",N137,0)</f>
        <v>0</v>
      </c>
      <c r="BJ137" s="24" t="s">
        <v>86</v>
      </c>
      <c r="BK137" s="224">
        <f>ROUND(L137*K137,3)</f>
        <v>0</v>
      </c>
      <c r="BL137" s="24" t="s">
        <v>92</v>
      </c>
      <c r="BM137" s="24" t="s">
        <v>474</v>
      </c>
    </row>
    <row r="138" s="12" customFormat="1" ht="16.5" customHeight="1">
      <c r="B138" s="247"/>
      <c r="C138" s="248"/>
      <c r="D138" s="248"/>
      <c r="E138" s="249" t="s">
        <v>5</v>
      </c>
      <c r="F138" s="250" t="s">
        <v>475</v>
      </c>
      <c r="G138" s="251"/>
      <c r="H138" s="251"/>
      <c r="I138" s="251"/>
      <c r="J138" s="248"/>
      <c r="K138" s="249" t="s">
        <v>5</v>
      </c>
      <c r="L138" s="248"/>
      <c r="M138" s="248"/>
      <c r="N138" s="248"/>
      <c r="O138" s="248"/>
      <c r="P138" s="248"/>
      <c r="Q138" s="248"/>
      <c r="R138" s="252"/>
      <c r="T138" s="253"/>
      <c r="U138" s="248"/>
      <c r="V138" s="248"/>
      <c r="W138" s="248"/>
      <c r="X138" s="248"/>
      <c r="Y138" s="248"/>
      <c r="Z138" s="248"/>
      <c r="AA138" s="254"/>
      <c r="AT138" s="255" t="s">
        <v>175</v>
      </c>
      <c r="AU138" s="255" t="s">
        <v>86</v>
      </c>
      <c r="AV138" s="12" t="s">
        <v>83</v>
      </c>
      <c r="AW138" s="12" t="s">
        <v>33</v>
      </c>
      <c r="AX138" s="12" t="s">
        <v>77</v>
      </c>
      <c r="AY138" s="255" t="s">
        <v>165</v>
      </c>
    </row>
    <row r="139" s="10" customFormat="1" ht="16.5" customHeight="1">
      <c r="B139" s="227"/>
      <c r="C139" s="228"/>
      <c r="D139" s="228"/>
      <c r="E139" s="229" t="s">
        <v>5</v>
      </c>
      <c r="F139" s="237" t="s">
        <v>476</v>
      </c>
      <c r="G139" s="228"/>
      <c r="H139" s="228"/>
      <c r="I139" s="228"/>
      <c r="J139" s="228"/>
      <c r="K139" s="232">
        <v>17.672000000000001</v>
      </c>
      <c r="L139" s="228"/>
      <c r="M139" s="228"/>
      <c r="N139" s="228"/>
      <c r="O139" s="228"/>
      <c r="P139" s="228"/>
      <c r="Q139" s="228"/>
      <c r="R139" s="233"/>
      <c r="T139" s="234"/>
      <c r="U139" s="228"/>
      <c r="V139" s="228"/>
      <c r="W139" s="228"/>
      <c r="X139" s="228"/>
      <c r="Y139" s="228"/>
      <c r="Z139" s="228"/>
      <c r="AA139" s="235"/>
      <c r="AT139" s="236" t="s">
        <v>175</v>
      </c>
      <c r="AU139" s="236" t="s">
        <v>86</v>
      </c>
      <c r="AV139" s="10" t="s">
        <v>86</v>
      </c>
      <c r="AW139" s="10" t="s">
        <v>33</v>
      </c>
      <c r="AX139" s="10" t="s">
        <v>77</v>
      </c>
      <c r="AY139" s="236" t="s">
        <v>165</v>
      </c>
    </row>
    <row r="140" s="11" customFormat="1" ht="16.5" customHeight="1">
      <c r="B140" s="238"/>
      <c r="C140" s="239"/>
      <c r="D140" s="239"/>
      <c r="E140" s="240" t="s">
        <v>5</v>
      </c>
      <c r="F140" s="241" t="s">
        <v>183</v>
      </c>
      <c r="G140" s="239"/>
      <c r="H140" s="239"/>
      <c r="I140" s="239"/>
      <c r="J140" s="239"/>
      <c r="K140" s="242">
        <v>17.672000000000001</v>
      </c>
      <c r="L140" s="239"/>
      <c r="M140" s="239"/>
      <c r="N140" s="239"/>
      <c r="O140" s="239"/>
      <c r="P140" s="239"/>
      <c r="Q140" s="239"/>
      <c r="R140" s="243"/>
      <c r="T140" s="244"/>
      <c r="U140" s="239"/>
      <c r="V140" s="239"/>
      <c r="W140" s="239"/>
      <c r="X140" s="239"/>
      <c r="Y140" s="239"/>
      <c r="Z140" s="239"/>
      <c r="AA140" s="245"/>
      <c r="AT140" s="246" t="s">
        <v>175</v>
      </c>
      <c r="AU140" s="246" t="s">
        <v>86</v>
      </c>
      <c r="AV140" s="11" t="s">
        <v>92</v>
      </c>
      <c r="AW140" s="11" t="s">
        <v>33</v>
      </c>
      <c r="AX140" s="11" t="s">
        <v>83</v>
      </c>
      <c r="AY140" s="246" t="s">
        <v>165</v>
      </c>
    </row>
    <row r="141" s="1" customFormat="1" ht="25.5" customHeight="1">
      <c r="B141" s="179"/>
      <c r="C141" s="215" t="s">
        <v>92</v>
      </c>
      <c r="D141" s="215" t="s">
        <v>166</v>
      </c>
      <c r="E141" s="216" t="s">
        <v>477</v>
      </c>
      <c r="F141" s="217" t="s">
        <v>478</v>
      </c>
      <c r="G141" s="217"/>
      <c r="H141" s="217"/>
      <c r="I141" s="217"/>
      <c r="J141" s="218" t="s">
        <v>286</v>
      </c>
      <c r="K141" s="219">
        <v>49.5</v>
      </c>
      <c r="L141" s="220">
        <v>0</v>
      </c>
      <c r="M141" s="220"/>
      <c r="N141" s="219">
        <f>ROUND(L141*K141,3)</f>
        <v>0</v>
      </c>
      <c r="O141" s="219"/>
      <c r="P141" s="219"/>
      <c r="Q141" s="219"/>
      <c r="R141" s="183"/>
      <c r="T141" s="221" t="s">
        <v>5</v>
      </c>
      <c r="U141" s="58" t="s">
        <v>44</v>
      </c>
      <c r="V141" s="49"/>
      <c r="W141" s="222">
        <f>V141*K141</f>
        <v>0</v>
      </c>
      <c r="X141" s="222">
        <v>0</v>
      </c>
      <c r="Y141" s="222">
        <f>X141*K141</f>
        <v>0</v>
      </c>
      <c r="Z141" s="222">
        <v>0.083000000000000004</v>
      </c>
      <c r="AA141" s="223">
        <f>Z141*K141</f>
        <v>4.1085000000000003</v>
      </c>
      <c r="AR141" s="24" t="s">
        <v>92</v>
      </c>
      <c r="AT141" s="24" t="s">
        <v>166</v>
      </c>
      <c r="AU141" s="24" t="s">
        <v>86</v>
      </c>
      <c r="AY141" s="24" t="s">
        <v>165</v>
      </c>
      <c r="BE141" s="138">
        <f>IF(U141="základná",N141,0)</f>
        <v>0</v>
      </c>
      <c r="BF141" s="138">
        <f>IF(U141="znížená",N141,0)</f>
        <v>0</v>
      </c>
      <c r="BG141" s="138">
        <f>IF(U141="zákl. prenesená",N141,0)</f>
        <v>0</v>
      </c>
      <c r="BH141" s="138">
        <f>IF(U141="zníž. prenesená",N141,0)</f>
        <v>0</v>
      </c>
      <c r="BI141" s="138">
        <f>IF(U141="nulová",N141,0)</f>
        <v>0</v>
      </c>
      <c r="BJ141" s="24" t="s">
        <v>86</v>
      </c>
      <c r="BK141" s="224">
        <f>ROUND(L141*K141,3)</f>
        <v>0</v>
      </c>
      <c r="BL141" s="24" t="s">
        <v>92</v>
      </c>
      <c r="BM141" s="24" t="s">
        <v>479</v>
      </c>
    </row>
    <row r="142" s="1" customFormat="1" ht="25.5" customHeight="1">
      <c r="B142" s="179"/>
      <c r="C142" s="215" t="s">
        <v>95</v>
      </c>
      <c r="D142" s="215" t="s">
        <v>166</v>
      </c>
      <c r="E142" s="216" t="s">
        <v>480</v>
      </c>
      <c r="F142" s="217" t="s">
        <v>481</v>
      </c>
      <c r="G142" s="217"/>
      <c r="H142" s="217"/>
      <c r="I142" s="217"/>
      <c r="J142" s="218" t="s">
        <v>297</v>
      </c>
      <c r="K142" s="219">
        <v>396</v>
      </c>
      <c r="L142" s="220">
        <v>0</v>
      </c>
      <c r="M142" s="220"/>
      <c r="N142" s="219">
        <f>ROUND(L142*K142,3)</f>
        <v>0</v>
      </c>
      <c r="O142" s="219"/>
      <c r="P142" s="219"/>
      <c r="Q142" s="219"/>
      <c r="R142" s="183"/>
      <c r="T142" s="221" t="s">
        <v>5</v>
      </c>
      <c r="U142" s="58" t="s">
        <v>44</v>
      </c>
      <c r="V142" s="49"/>
      <c r="W142" s="222">
        <f>V142*K142</f>
        <v>0</v>
      </c>
      <c r="X142" s="222">
        <v>0</v>
      </c>
      <c r="Y142" s="222">
        <f>X142*K142</f>
        <v>0</v>
      </c>
      <c r="Z142" s="222">
        <v>0</v>
      </c>
      <c r="AA142" s="223">
        <f>Z142*K142</f>
        <v>0</v>
      </c>
      <c r="AR142" s="24" t="s">
        <v>92</v>
      </c>
      <c r="AT142" s="24" t="s">
        <v>166</v>
      </c>
      <c r="AU142" s="24" t="s">
        <v>86</v>
      </c>
      <c r="AY142" s="24" t="s">
        <v>165</v>
      </c>
      <c r="BE142" s="138">
        <f>IF(U142="základná",N142,0)</f>
        <v>0</v>
      </c>
      <c r="BF142" s="138">
        <f>IF(U142="znížená",N142,0)</f>
        <v>0</v>
      </c>
      <c r="BG142" s="138">
        <f>IF(U142="zákl. prenesená",N142,0)</f>
        <v>0</v>
      </c>
      <c r="BH142" s="138">
        <f>IF(U142="zníž. prenesená",N142,0)</f>
        <v>0</v>
      </c>
      <c r="BI142" s="138">
        <f>IF(U142="nulová",N142,0)</f>
        <v>0</v>
      </c>
      <c r="BJ142" s="24" t="s">
        <v>86</v>
      </c>
      <c r="BK142" s="224">
        <f>ROUND(L142*K142,3)</f>
        <v>0</v>
      </c>
      <c r="BL142" s="24" t="s">
        <v>92</v>
      </c>
      <c r="BM142" s="24" t="s">
        <v>482</v>
      </c>
    </row>
    <row r="143" s="10" customFormat="1" ht="16.5" customHeight="1">
      <c r="B143" s="227"/>
      <c r="C143" s="228"/>
      <c r="D143" s="228"/>
      <c r="E143" s="229" t="s">
        <v>5</v>
      </c>
      <c r="F143" s="230" t="s">
        <v>483</v>
      </c>
      <c r="G143" s="231"/>
      <c r="H143" s="231"/>
      <c r="I143" s="231"/>
      <c r="J143" s="228"/>
      <c r="K143" s="232">
        <v>396</v>
      </c>
      <c r="L143" s="228"/>
      <c r="M143" s="228"/>
      <c r="N143" s="228"/>
      <c r="O143" s="228"/>
      <c r="P143" s="228"/>
      <c r="Q143" s="228"/>
      <c r="R143" s="233"/>
      <c r="T143" s="234"/>
      <c r="U143" s="228"/>
      <c r="V143" s="228"/>
      <c r="W143" s="228"/>
      <c r="X143" s="228"/>
      <c r="Y143" s="228"/>
      <c r="Z143" s="228"/>
      <c r="AA143" s="235"/>
      <c r="AT143" s="236" t="s">
        <v>175</v>
      </c>
      <c r="AU143" s="236" t="s">
        <v>86</v>
      </c>
      <c r="AV143" s="10" t="s">
        <v>86</v>
      </c>
      <c r="AW143" s="10" t="s">
        <v>33</v>
      </c>
      <c r="AX143" s="10" t="s">
        <v>77</v>
      </c>
      <c r="AY143" s="236" t="s">
        <v>165</v>
      </c>
    </row>
    <row r="144" s="11" customFormat="1" ht="16.5" customHeight="1">
      <c r="B144" s="238"/>
      <c r="C144" s="239"/>
      <c r="D144" s="239"/>
      <c r="E144" s="240" t="s">
        <v>5</v>
      </c>
      <c r="F144" s="241" t="s">
        <v>183</v>
      </c>
      <c r="G144" s="239"/>
      <c r="H144" s="239"/>
      <c r="I144" s="239"/>
      <c r="J144" s="239"/>
      <c r="K144" s="242">
        <v>396</v>
      </c>
      <c r="L144" s="239"/>
      <c r="M144" s="239"/>
      <c r="N144" s="239"/>
      <c r="O144" s="239"/>
      <c r="P144" s="239"/>
      <c r="Q144" s="239"/>
      <c r="R144" s="243"/>
      <c r="T144" s="244"/>
      <c r="U144" s="239"/>
      <c r="V144" s="239"/>
      <c r="W144" s="239"/>
      <c r="X144" s="239"/>
      <c r="Y144" s="239"/>
      <c r="Z144" s="239"/>
      <c r="AA144" s="245"/>
      <c r="AT144" s="246" t="s">
        <v>175</v>
      </c>
      <c r="AU144" s="246" t="s">
        <v>86</v>
      </c>
      <c r="AV144" s="11" t="s">
        <v>92</v>
      </c>
      <c r="AW144" s="11" t="s">
        <v>33</v>
      </c>
      <c r="AX144" s="11" t="s">
        <v>83</v>
      </c>
      <c r="AY144" s="246" t="s">
        <v>165</v>
      </c>
    </row>
    <row r="145" s="1" customFormat="1" ht="25.5" customHeight="1">
      <c r="B145" s="179"/>
      <c r="C145" s="215" t="s">
        <v>98</v>
      </c>
      <c r="D145" s="215" t="s">
        <v>166</v>
      </c>
      <c r="E145" s="216" t="s">
        <v>484</v>
      </c>
      <c r="F145" s="217" t="s">
        <v>485</v>
      </c>
      <c r="G145" s="217"/>
      <c r="H145" s="217"/>
      <c r="I145" s="217"/>
      <c r="J145" s="218" t="s">
        <v>169</v>
      </c>
      <c r="K145" s="219">
        <v>8.4049999999999994</v>
      </c>
      <c r="L145" s="220">
        <v>0</v>
      </c>
      <c r="M145" s="220"/>
      <c r="N145" s="219">
        <f>ROUND(L145*K145,3)</f>
        <v>0</v>
      </c>
      <c r="O145" s="219"/>
      <c r="P145" s="219"/>
      <c r="Q145" s="219"/>
      <c r="R145" s="183"/>
      <c r="T145" s="221" t="s">
        <v>5</v>
      </c>
      <c r="U145" s="58" t="s">
        <v>44</v>
      </c>
      <c r="V145" s="49"/>
      <c r="W145" s="222">
        <f>V145*K145</f>
        <v>0</v>
      </c>
      <c r="X145" s="222">
        <v>0</v>
      </c>
      <c r="Y145" s="222">
        <f>X145*K145</f>
        <v>0</v>
      </c>
      <c r="Z145" s="222">
        <v>0</v>
      </c>
      <c r="AA145" s="223">
        <f>Z145*K145</f>
        <v>0</v>
      </c>
      <c r="AR145" s="24" t="s">
        <v>92</v>
      </c>
      <c r="AT145" s="24" t="s">
        <v>166</v>
      </c>
      <c r="AU145" s="24" t="s">
        <v>86</v>
      </c>
      <c r="AY145" s="24" t="s">
        <v>165</v>
      </c>
      <c r="BE145" s="138">
        <f>IF(U145="základná",N145,0)</f>
        <v>0</v>
      </c>
      <c r="BF145" s="138">
        <f>IF(U145="znížená",N145,0)</f>
        <v>0</v>
      </c>
      <c r="BG145" s="138">
        <f>IF(U145="zákl. prenesená",N145,0)</f>
        <v>0</v>
      </c>
      <c r="BH145" s="138">
        <f>IF(U145="zníž. prenesená",N145,0)</f>
        <v>0</v>
      </c>
      <c r="BI145" s="138">
        <f>IF(U145="nulová",N145,0)</f>
        <v>0</v>
      </c>
      <c r="BJ145" s="24" t="s">
        <v>86</v>
      </c>
      <c r="BK145" s="224">
        <f>ROUND(L145*K145,3)</f>
        <v>0</v>
      </c>
      <c r="BL145" s="24" t="s">
        <v>92</v>
      </c>
      <c r="BM145" s="24" t="s">
        <v>486</v>
      </c>
    </row>
    <row r="146" s="12" customFormat="1" ht="16.5" customHeight="1">
      <c r="B146" s="247"/>
      <c r="C146" s="248"/>
      <c r="D146" s="248"/>
      <c r="E146" s="249" t="s">
        <v>5</v>
      </c>
      <c r="F146" s="250" t="s">
        <v>487</v>
      </c>
      <c r="G146" s="251"/>
      <c r="H146" s="251"/>
      <c r="I146" s="251"/>
      <c r="J146" s="248"/>
      <c r="K146" s="249" t="s">
        <v>5</v>
      </c>
      <c r="L146" s="248"/>
      <c r="M146" s="248"/>
      <c r="N146" s="248"/>
      <c r="O146" s="248"/>
      <c r="P146" s="248"/>
      <c r="Q146" s="248"/>
      <c r="R146" s="252"/>
      <c r="T146" s="253"/>
      <c r="U146" s="248"/>
      <c r="V146" s="248"/>
      <c r="W146" s="248"/>
      <c r="X146" s="248"/>
      <c r="Y146" s="248"/>
      <c r="Z146" s="248"/>
      <c r="AA146" s="254"/>
      <c r="AT146" s="255" t="s">
        <v>175</v>
      </c>
      <c r="AU146" s="255" t="s">
        <v>86</v>
      </c>
      <c r="AV146" s="12" t="s">
        <v>83</v>
      </c>
      <c r="AW146" s="12" t="s">
        <v>33</v>
      </c>
      <c r="AX146" s="12" t="s">
        <v>77</v>
      </c>
      <c r="AY146" s="255" t="s">
        <v>165</v>
      </c>
    </row>
    <row r="147" s="10" customFormat="1" ht="16.5" customHeight="1">
      <c r="B147" s="227"/>
      <c r="C147" s="228"/>
      <c r="D147" s="228"/>
      <c r="E147" s="229" t="s">
        <v>5</v>
      </c>
      <c r="F147" s="237" t="s">
        <v>488</v>
      </c>
      <c r="G147" s="228"/>
      <c r="H147" s="228"/>
      <c r="I147" s="228"/>
      <c r="J147" s="228"/>
      <c r="K147" s="232">
        <v>1.845</v>
      </c>
      <c r="L147" s="228"/>
      <c r="M147" s="228"/>
      <c r="N147" s="228"/>
      <c r="O147" s="228"/>
      <c r="P147" s="228"/>
      <c r="Q147" s="228"/>
      <c r="R147" s="233"/>
      <c r="T147" s="234"/>
      <c r="U147" s="228"/>
      <c r="V147" s="228"/>
      <c r="W147" s="228"/>
      <c r="X147" s="228"/>
      <c r="Y147" s="228"/>
      <c r="Z147" s="228"/>
      <c r="AA147" s="235"/>
      <c r="AT147" s="236" t="s">
        <v>175</v>
      </c>
      <c r="AU147" s="236" t="s">
        <v>86</v>
      </c>
      <c r="AV147" s="10" t="s">
        <v>86</v>
      </c>
      <c r="AW147" s="10" t="s">
        <v>33</v>
      </c>
      <c r="AX147" s="10" t="s">
        <v>77</v>
      </c>
      <c r="AY147" s="236" t="s">
        <v>165</v>
      </c>
    </row>
    <row r="148" s="10" customFormat="1" ht="16.5" customHeight="1">
      <c r="B148" s="227"/>
      <c r="C148" s="228"/>
      <c r="D148" s="228"/>
      <c r="E148" s="229" t="s">
        <v>5</v>
      </c>
      <c r="F148" s="237" t="s">
        <v>489</v>
      </c>
      <c r="G148" s="228"/>
      <c r="H148" s="228"/>
      <c r="I148" s="228"/>
      <c r="J148" s="228"/>
      <c r="K148" s="232">
        <v>1.4350000000000001</v>
      </c>
      <c r="L148" s="228"/>
      <c r="M148" s="228"/>
      <c r="N148" s="228"/>
      <c r="O148" s="228"/>
      <c r="P148" s="228"/>
      <c r="Q148" s="228"/>
      <c r="R148" s="233"/>
      <c r="T148" s="234"/>
      <c r="U148" s="228"/>
      <c r="V148" s="228"/>
      <c r="W148" s="228"/>
      <c r="X148" s="228"/>
      <c r="Y148" s="228"/>
      <c r="Z148" s="228"/>
      <c r="AA148" s="235"/>
      <c r="AT148" s="236" t="s">
        <v>175</v>
      </c>
      <c r="AU148" s="236" t="s">
        <v>86</v>
      </c>
      <c r="AV148" s="10" t="s">
        <v>86</v>
      </c>
      <c r="AW148" s="10" t="s">
        <v>33</v>
      </c>
      <c r="AX148" s="10" t="s">
        <v>77</v>
      </c>
      <c r="AY148" s="236" t="s">
        <v>165</v>
      </c>
    </row>
    <row r="149" s="10" customFormat="1" ht="16.5" customHeight="1">
      <c r="B149" s="227"/>
      <c r="C149" s="228"/>
      <c r="D149" s="228"/>
      <c r="E149" s="229" t="s">
        <v>5</v>
      </c>
      <c r="F149" s="237" t="s">
        <v>490</v>
      </c>
      <c r="G149" s="228"/>
      <c r="H149" s="228"/>
      <c r="I149" s="228"/>
      <c r="J149" s="228"/>
      <c r="K149" s="232">
        <v>2.0499999999999998</v>
      </c>
      <c r="L149" s="228"/>
      <c r="M149" s="228"/>
      <c r="N149" s="228"/>
      <c r="O149" s="228"/>
      <c r="P149" s="228"/>
      <c r="Q149" s="228"/>
      <c r="R149" s="233"/>
      <c r="T149" s="234"/>
      <c r="U149" s="228"/>
      <c r="V149" s="228"/>
      <c r="W149" s="228"/>
      <c r="X149" s="228"/>
      <c r="Y149" s="228"/>
      <c r="Z149" s="228"/>
      <c r="AA149" s="235"/>
      <c r="AT149" s="236" t="s">
        <v>175</v>
      </c>
      <c r="AU149" s="236" t="s">
        <v>86</v>
      </c>
      <c r="AV149" s="10" t="s">
        <v>86</v>
      </c>
      <c r="AW149" s="10" t="s">
        <v>33</v>
      </c>
      <c r="AX149" s="10" t="s">
        <v>77</v>
      </c>
      <c r="AY149" s="236" t="s">
        <v>165</v>
      </c>
    </row>
    <row r="150" s="12" customFormat="1" ht="16.5" customHeight="1">
      <c r="B150" s="247"/>
      <c r="C150" s="248"/>
      <c r="D150" s="248"/>
      <c r="E150" s="249" t="s">
        <v>5</v>
      </c>
      <c r="F150" s="256" t="s">
        <v>491</v>
      </c>
      <c r="G150" s="248"/>
      <c r="H150" s="248"/>
      <c r="I150" s="248"/>
      <c r="J150" s="248"/>
      <c r="K150" s="249" t="s">
        <v>5</v>
      </c>
      <c r="L150" s="248"/>
      <c r="M150" s="248"/>
      <c r="N150" s="248"/>
      <c r="O150" s="248"/>
      <c r="P150" s="248"/>
      <c r="Q150" s="248"/>
      <c r="R150" s="252"/>
      <c r="T150" s="253"/>
      <c r="U150" s="248"/>
      <c r="V150" s="248"/>
      <c r="W150" s="248"/>
      <c r="X150" s="248"/>
      <c r="Y150" s="248"/>
      <c r="Z150" s="248"/>
      <c r="AA150" s="254"/>
      <c r="AT150" s="255" t="s">
        <v>175</v>
      </c>
      <c r="AU150" s="255" t="s">
        <v>86</v>
      </c>
      <c r="AV150" s="12" t="s">
        <v>83</v>
      </c>
      <c r="AW150" s="12" t="s">
        <v>33</v>
      </c>
      <c r="AX150" s="12" t="s">
        <v>77</v>
      </c>
      <c r="AY150" s="255" t="s">
        <v>165</v>
      </c>
    </row>
    <row r="151" s="10" customFormat="1" ht="16.5" customHeight="1">
      <c r="B151" s="227"/>
      <c r="C151" s="228"/>
      <c r="D151" s="228"/>
      <c r="E151" s="229" t="s">
        <v>5</v>
      </c>
      <c r="F151" s="237" t="s">
        <v>492</v>
      </c>
      <c r="G151" s="228"/>
      <c r="H151" s="228"/>
      <c r="I151" s="228"/>
      <c r="J151" s="228"/>
      <c r="K151" s="232">
        <v>3.0750000000000002</v>
      </c>
      <c r="L151" s="228"/>
      <c r="M151" s="228"/>
      <c r="N151" s="228"/>
      <c r="O151" s="228"/>
      <c r="P151" s="228"/>
      <c r="Q151" s="228"/>
      <c r="R151" s="233"/>
      <c r="T151" s="234"/>
      <c r="U151" s="228"/>
      <c r="V151" s="228"/>
      <c r="W151" s="228"/>
      <c r="X151" s="228"/>
      <c r="Y151" s="228"/>
      <c r="Z151" s="228"/>
      <c r="AA151" s="235"/>
      <c r="AT151" s="236" t="s">
        <v>175</v>
      </c>
      <c r="AU151" s="236" t="s">
        <v>86</v>
      </c>
      <c r="AV151" s="10" t="s">
        <v>86</v>
      </c>
      <c r="AW151" s="10" t="s">
        <v>33</v>
      </c>
      <c r="AX151" s="10" t="s">
        <v>77</v>
      </c>
      <c r="AY151" s="236" t="s">
        <v>165</v>
      </c>
    </row>
    <row r="152" s="11" customFormat="1" ht="16.5" customHeight="1">
      <c r="B152" s="238"/>
      <c r="C152" s="239"/>
      <c r="D152" s="239"/>
      <c r="E152" s="240" t="s">
        <v>5</v>
      </c>
      <c r="F152" s="241" t="s">
        <v>183</v>
      </c>
      <c r="G152" s="239"/>
      <c r="H152" s="239"/>
      <c r="I152" s="239"/>
      <c r="J152" s="239"/>
      <c r="K152" s="242">
        <v>8.4049999999999994</v>
      </c>
      <c r="L152" s="239"/>
      <c r="M152" s="239"/>
      <c r="N152" s="239"/>
      <c r="O152" s="239"/>
      <c r="P152" s="239"/>
      <c r="Q152" s="239"/>
      <c r="R152" s="243"/>
      <c r="T152" s="244"/>
      <c r="U152" s="239"/>
      <c r="V152" s="239"/>
      <c r="W152" s="239"/>
      <c r="X152" s="239"/>
      <c r="Y152" s="239"/>
      <c r="Z152" s="239"/>
      <c r="AA152" s="245"/>
      <c r="AT152" s="246" t="s">
        <v>175</v>
      </c>
      <c r="AU152" s="246" t="s">
        <v>86</v>
      </c>
      <c r="AV152" s="11" t="s">
        <v>92</v>
      </c>
      <c r="AW152" s="11" t="s">
        <v>33</v>
      </c>
      <c r="AX152" s="11" t="s">
        <v>83</v>
      </c>
      <c r="AY152" s="246" t="s">
        <v>165</v>
      </c>
    </row>
    <row r="153" s="1" customFormat="1" ht="38.25" customHeight="1">
      <c r="B153" s="179"/>
      <c r="C153" s="215" t="s">
        <v>101</v>
      </c>
      <c r="D153" s="215" t="s">
        <v>166</v>
      </c>
      <c r="E153" s="216" t="s">
        <v>355</v>
      </c>
      <c r="F153" s="217" t="s">
        <v>356</v>
      </c>
      <c r="G153" s="217"/>
      <c r="H153" s="217"/>
      <c r="I153" s="217"/>
      <c r="J153" s="218" t="s">
        <v>357</v>
      </c>
      <c r="K153" s="219">
        <v>51.686</v>
      </c>
      <c r="L153" s="220">
        <v>0</v>
      </c>
      <c r="M153" s="220"/>
      <c r="N153" s="219">
        <f>ROUND(L153*K153,3)</f>
        <v>0</v>
      </c>
      <c r="O153" s="219"/>
      <c r="P153" s="219"/>
      <c r="Q153" s="219"/>
      <c r="R153" s="183"/>
      <c r="T153" s="221" t="s">
        <v>5</v>
      </c>
      <c r="U153" s="58" t="s">
        <v>44</v>
      </c>
      <c r="V153" s="49"/>
      <c r="W153" s="222">
        <f>V153*K153</f>
        <v>0</v>
      </c>
      <c r="X153" s="222">
        <v>0</v>
      </c>
      <c r="Y153" s="222">
        <f>X153*K153</f>
        <v>0</v>
      </c>
      <c r="Z153" s="222">
        <v>0</v>
      </c>
      <c r="AA153" s="223">
        <f>Z153*K153</f>
        <v>0</v>
      </c>
      <c r="AR153" s="24" t="s">
        <v>92</v>
      </c>
      <c r="AT153" s="24" t="s">
        <v>166</v>
      </c>
      <c r="AU153" s="24" t="s">
        <v>86</v>
      </c>
      <c r="AY153" s="24" t="s">
        <v>165</v>
      </c>
      <c r="BE153" s="138">
        <f>IF(U153="základná",N153,0)</f>
        <v>0</v>
      </c>
      <c r="BF153" s="138">
        <f>IF(U153="znížená",N153,0)</f>
        <v>0</v>
      </c>
      <c r="BG153" s="138">
        <f>IF(U153="zákl. prenesená",N153,0)</f>
        <v>0</v>
      </c>
      <c r="BH153" s="138">
        <f>IF(U153="zníž. prenesená",N153,0)</f>
        <v>0</v>
      </c>
      <c r="BI153" s="138">
        <f>IF(U153="nulová",N153,0)</f>
        <v>0</v>
      </c>
      <c r="BJ153" s="24" t="s">
        <v>86</v>
      </c>
      <c r="BK153" s="224">
        <f>ROUND(L153*K153,3)</f>
        <v>0</v>
      </c>
      <c r="BL153" s="24" t="s">
        <v>92</v>
      </c>
      <c r="BM153" s="24" t="s">
        <v>493</v>
      </c>
    </row>
    <row r="154" s="1" customFormat="1" ht="25.5" customHeight="1">
      <c r="B154" s="179"/>
      <c r="C154" s="215" t="s">
        <v>104</v>
      </c>
      <c r="D154" s="215" t="s">
        <v>166</v>
      </c>
      <c r="E154" s="216" t="s">
        <v>360</v>
      </c>
      <c r="F154" s="217" t="s">
        <v>361</v>
      </c>
      <c r="G154" s="217"/>
      <c r="H154" s="217"/>
      <c r="I154" s="217"/>
      <c r="J154" s="218" t="s">
        <v>357</v>
      </c>
      <c r="K154" s="219">
        <v>51.686</v>
      </c>
      <c r="L154" s="220">
        <v>0</v>
      </c>
      <c r="M154" s="220"/>
      <c r="N154" s="219">
        <f>ROUND(L154*K154,3)</f>
        <v>0</v>
      </c>
      <c r="O154" s="219"/>
      <c r="P154" s="219"/>
      <c r="Q154" s="219"/>
      <c r="R154" s="183"/>
      <c r="T154" s="221" t="s">
        <v>5</v>
      </c>
      <c r="U154" s="58" t="s">
        <v>44</v>
      </c>
      <c r="V154" s="49"/>
      <c r="W154" s="222">
        <f>V154*K154</f>
        <v>0</v>
      </c>
      <c r="X154" s="222">
        <v>0</v>
      </c>
      <c r="Y154" s="222">
        <f>X154*K154</f>
        <v>0</v>
      </c>
      <c r="Z154" s="222">
        <v>0</v>
      </c>
      <c r="AA154" s="223">
        <f>Z154*K154</f>
        <v>0</v>
      </c>
      <c r="AR154" s="24" t="s">
        <v>92</v>
      </c>
      <c r="AT154" s="24" t="s">
        <v>166</v>
      </c>
      <c r="AU154" s="24" t="s">
        <v>86</v>
      </c>
      <c r="AY154" s="24" t="s">
        <v>165</v>
      </c>
      <c r="BE154" s="138">
        <f>IF(U154="základná",N154,0)</f>
        <v>0</v>
      </c>
      <c r="BF154" s="138">
        <f>IF(U154="znížená",N154,0)</f>
        <v>0</v>
      </c>
      <c r="BG154" s="138">
        <f>IF(U154="zákl. prenesená",N154,0)</f>
        <v>0</v>
      </c>
      <c r="BH154" s="138">
        <f>IF(U154="zníž. prenesená",N154,0)</f>
        <v>0</v>
      </c>
      <c r="BI154" s="138">
        <f>IF(U154="nulová",N154,0)</f>
        <v>0</v>
      </c>
      <c r="BJ154" s="24" t="s">
        <v>86</v>
      </c>
      <c r="BK154" s="224">
        <f>ROUND(L154*K154,3)</f>
        <v>0</v>
      </c>
      <c r="BL154" s="24" t="s">
        <v>92</v>
      </c>
      <c r="BM154" s="24" t="s">
        <v>494</v>
      </c>
    </row>
    <row r="155" s="1" customFormat="1" ht="25.5" customHeight="1">
      <c r="B155" s="179"/>
      <c r="C155" s="215" t="s">
        <v>217</v>
      </c>
      <c r="D155" s="215" t="s">
        <v>166</v>
      </c>
      <c r="E155" s="216" t="s">
        <v>364</v>
      </c>
      <c r="F155" s="217" t="s">
        <v>365</v>
      </c>
      <c r="G155" s="217"/>
      <c r="H155" s="217"/>
      <c r="I155" s="217"/>
      <c r="J155" s="218" t="s">
        <v>357</v>
      </c>
      <c r="K155" s="219">
        <v>51.686</v>
      </c>
      <c r="L155" s="220">
        <v>0</v>
      </c>
      <c r="M155" s="220"/>
      <c r="N155" s="219">
        <f>ROUND(L155*K155,3)</f>
        <v>0</v>
      </c>
      <c r="O155" s="219"/>
      <c r="P155" s="219"/>
      <c r="Q155" s="219"/>
      <c r="R155" s="183"/>
      <c r="T155" s="221" t="s">
        <v>5</v>
      </c>
      <c r="U155" s="58" t="s">
        <v>44</v>
      </c>
      <c r="V155" s="49"/>
      <c r="W155" s="222">
        <f>V155*K155</f>
        <v>0</v>
      </c>
      <c r="X155" s="222">
        <v>0</v>
      </c>
      <c r="Y155" s="222">
        <f>X155*K155</f>
        <v>0</v>
      </c>
      <c r="Z155" s="222">
        <v>0</v>
      </c>
      <c r="AA155" s="223">
        <f>Z155*K155</f>
        <v>0</v>
      </c>
      <c r="AR155" s="24" t="s">
        <v>92</v>
      </c>
      <c r="AT155" s="24" t="s">
        <v>166</v>
      </c>
      <c r="AU155" s="24" t="s">
        <v>86</v>
      </c>
      <c r="AY155" s="24" t="s">
        <v>165</v>
      </c>
      <c r="BE155" s="138">
        <f>IF(U155="základná",N155,0)</f>
        <v>0</v>
      </c>
      <c r="BF155" s="138">
        <f>IF(U155="znížená",N155,0)</f>
        <v>0</v>
      </c>
      <c r="BG155" s="138">
        <f>IF(U155="zákl. prenesená",N155,0)</f>
        <v>0</v>
      </c>
      <c r="BH155" s="138">
        <f>IF(U155="zníž. prenesená",N155,0)</f>
        <v>0</v>
      </c>
      <c r="BI155" s="138">
        <f>IF(U155="nulová",N155,0)</f>
        <v>0</v>
      </c>
      <c r="BJ155" s="24" t="s">
        <v>86</v>
      </c>
      <c r="BK155" s="224">
        <f>ROUND(L155*K155,3)</f>
        <v>0</v>
      </c>
      <c r="BL155" s="24" t="s">
        <v>92</v>
      </c>
      <c r="BM155" s="24" t="s">
        <v>495</v>
      </c>
    </row>
    <row r="156" s="1" customFormat="1" ht="25.5" customHeight="1">
      <c r="B156" s="179"/>
      <c r="C156" s="215" t="s">
        <v>236</v>
      </c>
      <c r="D156" s="215" t="s">
        <v>166</v>
      </c>
      <c r="E156" s="216" t="s">
        <v>368</v>
      </c>
      <c r="F156" s="217" t="s">
        <v>369</v>
      </c>
      <c r="G156" s="217"/>
      <c r="H156" s="217"/>
      <c r="I156" s="217"/>
      <c r="J156" s="218" t="s">
        <v>357</v>
      </c>
      <c r="K156" s="219">
        <v>1240.5360000000001</v>
      </c>
      <c r="L156" s="220">
        <v>0</v>
      </c>
      <c r="M156" s="220"/>
      <c r="N156" s="219">
        <f>ROUND(L156*K156,3)</f>
        <v>0</v>
      </c>
      <c r="O156" s="219"/>
      <c r="P156" s="219"/>
      <c r="Q156" s="219"/>
      <c r="R156" s="183"/>
      <c r="T156" s="221" t="s">
        <v>5</v>
      </c>
      <c r="U156" s="58" t="s">
        <v>44</v>
      </c>
      <c r="V156" s="49"/>
      <c r="W156" s="222">
        <f>V156*K156</f>
        <v>0</v>
      </c>
      <c r="X156" s="222">
        <v>0</v>
      </c>
      <c r="Y156" s="222">
        <f>X156*K156</f>
        <v>0</v>
      </c>
      <c r="Z156" s="222">
        <v>0</v>
      </c>
      <c r="AA156" s="223">
        <f>Z156*K156</f>
        <v>0</v>
      </c>
      <c r="AR156" s="24" t="s">
        <v>92</v>
      </c>
      <c r="AT156" s="24" t="s">
        <v>166</v>
      </c>
      <c r="AU156" s="24" t="s">
        <v>86</v>
      </c>
      <c r="AY156" s="24" t="s">
        <v>165</v>
      </c>
      <c r="BE156" s="138">
        <f>IF(U156="základná",N156,0)</f>
        <v>0</v>
      </c>
      <c r="BF156" s="138">
        <f>IF(U156="znížená",N156,0)</f>
        <v>0</v>
      </c>
      <c r="BG156" s="138">
        <f>IF(U156="zákl. prenesená",N156,0)</f>
        <v>0</v>
      </c>
      <c r="BH156" s="138">
        <f>IF(U156="zníž. prenesená",N156,0)</f>
        <v>0</v>
      </c>
      <c r="BI156" s="138">
        <f>IF(U156="nulová",N156,0)</f>
        <v>0</v>
      </c>
      <c r="BJ156" s="24" t="s">
        <v>86</v>
      </c>
      <c r="BK156" s="224">
        <f>ROUND(L156*K156,3)</f>
        <v>0</v>
      </c>
      <c r="BL156" s="24" t="s">
        <v>92</v>
      </c>
      <c r="BM156" s="24" t="s">
        <v>496</v>
      </c>
    </row>
    <row r="157" s="1" customFormat="1" ht="25.5" customHeight="1">
      <c r="B157" s="179"/>
      <c r="C157" s="215" t="s">
        <v>269</v>
      </c>
      <c r="D157" s="215" t="s">
        <v>166</v>
      </c>
      <c r="E157" s="216" t="s">
        <v>372</v>
      </c>
      <c r="F157" s="217" t="s">
        <v>373</v>
      </c>
      <c r="G157" s="217"/>
      <c r="H157" s="217"/>
      <c r="I157" s="217"/>
      <c r="J157" s="218" t="s">
        <v>357</v>
      </c>
      <c r="K157" s="219">
        <v>51.686</v>
      </c>
      <c r="L157" s="220">
        <v>0</v>
      </c>
      <c r="M157" s="220"/>
      <c r="N157" s="219">
        <f>ROUND(L157*K157,3)</f>
        <v>0</v>
      </c>
      <c r="O157" s="219"/>
      <c r="P157" s="219"/>
      <c r="Q157" s="219"/>
      <c r="R157" s="183"/>
      <c r="T157" s="221" t="s">
        <v>5</v>
      </c>
      <c r="U157" s="58" t="s">
        <v>44</v>
      </c>
      <c r="V157" s="49"/>
      <c r="W157" s="222">
        <f>V157*K157</f>
        <v>0</v>
      </c>
      <c r="X157" s="222">
        <v>0</v>
      </c>
      <c r="Y157" s="222">
        <f>X157*K157</f>
        <v>0</v>
      </c>
      <c r="Z157" s="222">
        <v>0</v>
      </c>
      <c r="AA157" s="223">
        <f>Z157*K157</f>
        <v>0</v>
      </c>
      <c r="AR157" s="24" t="s">
        <v>92</v>
      </c>
      <c r="AT157" s="24" t="s">
        <v>166</v>
      </c>
      <c r="AU157" s="24" t="s">
        <v>86</v>
      </c>
      <c r="AY157" s="24" t="s">
        <v>165</v>
      </c>
      <c r="BE157" s="138">
        <f>IF(U157="základná",N157,0)</f>
        <v>0</v>
      </c>
      <c r="BF157" s="138">
        <f>IF(U157="znížená",N157,0)</f>
        <v>0</v>
      </c>
      <c r="BG157" s="138">
        <f>IF(U157="zákl. prenesená",N157,0)</f>
        <v>0</v>
      </c>
      <c r="BH157" s="138">
        <f>IF(U157="zníž. prenesená",N157,0)</f>
        <v>0</v>
      </c>
      <c r="BI157" s="138">
        <f>IF(U157="nulová",N157,0)</f>
        <v>0</v>
      </c>
      <c r="BJ157" s="24" t="s">
        <v>86</v>
      </c>
      <c r="BK157" s="224">
        <f>ROUND(L157*K157,3)</f>
        <v>0</v>
      </c>
      <c r="BL157" s="24" t="s">
        <v>92</v>
      </c>
      <c r="BM157" s="24" t="s">
        <v>497</v>
      </c>
    </row>
    <row r="158" s="1" customFormat="1" ht="25.5" customHeight="1">
      <c r="B158" s="179"/>
      <c r="C158" s="215" t="s">
        <v>277</v>
      </c>
      <c r="D158" s="215" t="s">
        <v>166</v>
      </c>
      <c r="E158" s="216" t="s">
        <v>376</v>
      </c>
      <c r="F158" s="217" t="s">
        <v>377</v>
      </c>
      <c r="G158" s="217"/>
      <c r="H158" s="217"/>
      <c r="I158" s="217"/>
      <c r="J158" s="218" t="s">
        <v>357</v>
      </c>
      <c r="K158" s="219">
        <v>51.686</v>
      </c>
      <c r="L158" s="220">
        <v>0</v>
      </c>
      <c r="M158" s="220"/>
      <c r="N158" s="219">
        <f>ROUND(L158*K158,3)</f>
        <v>0</v>
      </c>
      <c r="O158" s="219"/>
      <c r="P158" s="219"/>
      <c r="Q158" s="219"/>
      <c r="R158" s="183"/>
      <c r="T158" s="221" t="s">
        <v>5</v>
      </c>
      <c r="U158" s="58" t="s">
        <v>44</v>
      </c>
      <c r="V158" s="49"/>
      <c r="W158" s="222">
        <f>V158*K158</f>
        <v>0</v>
      </c>
      <c r="X158" s="222">
        <v>0</v>
      </c>
      <c r="Y158" s="222">
        <f>X158*K158</f>
        <v>0</v>
      </c>
      <c r="Z158" s="222">
        <v>0</v>
      </c>
      <c r="AA158" s="223">
        <f>Z158*K158</f>
        <v>0</v>
      </c>
      <c r="AR158" s="24" t="s">
        <v>92</v>
      </c>
      <c r="AT158" s="24" t="s">
        <v>166</v>
      </c>
      <c r="AU158" s="24" t="s">
        <v>86</v>
      </c>
      <c r="AY158" s="24" t="s">
        <v>165</v>
      </c>
      <c r="BE158" s="138">
        <f>IF(U158="základná",N158,0)</f>
        <v>0</v>
      </c>
      <c r="BF158" s="138">
        <f>IF(U158="znížená",N158,0)</f>
        <v>0</v>
      </c>
      <c r="BG158" s="138">
        <f>IF(U158="zákl. prenesená",N158,0)</f>
        <v>0</v>
      </c>
      <c r="BH158" s="138">
        <f>IF(U158="zníž. prenesená",N158,0)</f>
        <v>0</v>
      </c>
      <c r="BI158" s="138">
        <f>IF(U158="nulová",N158,0)</f>
        <v>0</v>
      </c>
      <c r="BJ158" s="24" t="s">
        <v>86</v>
      </c>
      <c r="BK158" s="224">
        <f>ROUND(L158*K158,3)</f>
        <v>0</v>
      </c>
      <c r="BL158" s="24" t="s">
        <v>92</v>
      </c>
      <c r="BM158" s="24" t="s">
        <v>498</v>
      </c>
    </row>
    <row r="159" s="1" customFormat="1" ht="25.5" customHeight="1">
      <c r="B159" s="179"/>
      <c r="C159" s="215" t="s">
        <v>283</v>
      </c>
      <c r="D159" s="215" t="s">
        <v>166</v>
      </c>
      <c r="E159" s="216" t="s">
        <v>380</v>
      </c>
      <c r="F159" s="217" t="s">
        <v>381</v>
      </c>
      <c r="G159" s="217"/>
      <c r="H159" s="217"/>
      <c r="I159" s="217"/>
      <c r="J159" s="218" t="s">
        <v>357</v>
      </c>
      <c r="K159" s="219">
        <v>51.686</v>
      </c>
      <c r="L159" s="220">
        <v>0</v>
      </c>
      <c r="M159" s="220"/>
      <c r="N159" s="219">
        <f>ROUND(L159*K159,3)</f>
        <v>0</v>
      </c>
      <c r="O159" s="219"/>
      <c r="P159" s="219"/>
      <c r="Q159" s="219"/>
      <c r="R159" s="183"/>
      <c r="T159" s="221" t="s">
        <v>5</v>
      </c>
      <c r="U159" s="58" t="s">
        <v>44</v>
      </c>
      <c r="V159" s="49"/>
      <c r="W159" s="222">
        <f>V159*K159</f>
        <v>0</v>
      </c>
      <c r="X159" s="222">
        <v>0</v>
      </c>
      <c r="Y159" s="222">
        <f>X159*K159</f>
        <v>0</v>
      </c>
      <c r="Z159" s="222">
        <v>0</v>
      </c>
      <c r="AA159" s="223">
        <f>Z159*K159</f>
        <v>0</v>
      </c>
      <c r="AR159" s="24" t="s">
        <v>92</v>
      </c>
      <c r="AT159" s="24" t="s">
        <v>166</v>
      </c>
      <c r="AU159" s="24" t="s">
        <v>86</v>
      </c>
      <c r="AY159" s="24" t="s">
        <v>165</v>
      </c>
      <c r="BE159" s="138">
        <f>IF(U159="základná",N159,0)</f>
        <v>0</v>
      </c>
      <c r="BF159" s="138">
        <f>IF(U159="znížená",N159,0)</f>
        <v>0</v>
      </c>
      <c r="BG159" s="138">
        <f>IF(U159="zákl. prenesená",N159,0)</f>
        <v>0</v>
      </c>
      <c r="BH159" s="138">
        <f>IF(U159="zníž. prenesená",N159,0)</f>
        <v>0</v>
      </c>
      <c r="BI159" s="138">
        <f>IF(U159="nulová",N159,0)</f>
        <v>0</v>
      </c>
      <c r="BJ159" s="24" t="s">
        <v>86</v>
      </c>
      <c r="BK159" s="224">
        <f>ROUND(L159*K159,3)</f>
        <v>0</v>
      </c>
      <c r="BL159" s="24" t="s">
        <v>92</v>
      </c>
      <c r="BM159" s="24" t="s">
        <v>499</v>
      </c>
    </row>
    <row r="160" s="9" customFormat="1" ht="37.44" customHeight="1">
      <c r="B160" s="201"/>
      <c r="C160" s="202"/>
      <c r="D160" s="203" t="s">
        <v>135</v>
      </c>
      <c r="E160" s="203"/>
      <c r="F160" s="203"/>
      <c r="G160" s="203"/>
      <c r="H160" s="203"/>
      <c r="I160" s="203"/>
      <c r="J160" s="203"/>
      <c r="K160" s="203"/>
      <c r="L160" s="203"/>
      <c r="M160" s="203"/>
      <c r="N160" s="272">
        <f>BK160</f>
        <v>0</v>
      </c>
      <c r="O160" s="273"/>
      <c r="P160" s="273"/>
      <c r="Q160" s="273"/>
      <c r="R160" s="205"/>
      <c r="T160" s="206"/>
      <c r="U160" s="202"/>
      <c r="V160" s="202"/>
      <c r="W160" s="207">
        <f>W161+W173+W238+W246+W255+W267</f>
        <v>0</v>
      </c>
      <c r="X160" s="202"/>
      <c r="Y160" s="207">
        <f>Y161+Y173+Y238+Y246+Y255+Y267</f>
        <v>16.000631841451</v>
      </c>
      <c r="Z160" s="202"/>
      <c r="AA160" s="208">
        <f>AA161+AA173+AA238+AA246+AA255+AA267</f>
        <v>20.506872000000001</v>
      </c>
      <c r="AR160" s="209" t="s">
        <v>86</v>
      </c>
      <c r="AT160" s="210" t="s">
        <v>76</v>
      </c>
      <c r="AU160" s="210" t="s">
        <v>77</v>
      </c>
      <c r="AY160" s="209" t="s">
        <v>165</v>
      </c>
      <c r="BK160" s="211">
        <f>BK161+BK173+BK238+BK246+BK255+BK267</f>
        <v>0</v>
      </c>
    </row>
    <row r="161" s="9" customFormat="1" ht="19.92" customHeight="1">
      <c r="B161" s="201"/>
      <c r="C161" s="202"/>
      <c r="D161" s="212" t="s">
        <v>457</v>
      </c>
      <c r="E161" s="212"/>
      <c r="F161" s="212"/>
      <c r="G161" s="212"/>
      <c r="H161" s="212"/>
      <c r="I161" s="212"/>
      <c r="J161" s="212"/>
      <c r="K161" s="212"/>
      <c r="L161" s="212"/>
      <c r="M161" s="212"/>
      <c r="N161" s="213">
        <f>BK161</f>
        <v>0</v>
      </c>
      <c r="O161" s="214"/>
      <c r="P161" s="214"/>
      <c r="Q161" s="214"/>
      <c r="R161" s="205"/>
      <c r="T161" s="206"/>
      <c r="U161" s="202"/>
      <c r="V161" s="202"/>
      <c r="W161" s="207">
        <f>SUM(W162:W172)</f>
        <v>0</v>
      </c>
      <c r="X161" s="202"/>
      <c r="Y161" s="207">
        <f>SUM(Y162:Y172)</f>
        <v>1.19521604</v>
      </c>
      <c r="Z161" s="202"/>
      <c r="AA161" s="208">
        <f>SUM(AA162:AA172)</f>
        <v>0</v>
      </c>
      <c r="AR161" s="209" t="s">
        <v>86</v>
      </c>
      <c r="AT161" s="210" t="s">
        <v>76</v>
      </c>
      <c r="AU161" s="210" t="s">
        <v>83</v>
      </c>
      <c r="AY161" s="209" t="s">
        <v>165</v>
      </c>
      <c r="BK161" s="211">
        <f>SUM(BK162:BK172)</f>
        <v>0</v>
      </c>
    </row>
    <row r="162" s="1" customFormat="1" ht="25.5" customHeight="1">
      <c r="B162" s="179"/>
      <c r="C162" s="215" t="s">
        <v>289</v>
      </c>
      <c r="D162" s="215" t="s">
        <v>166</v>
      </c>
      <c r="E162" s="216" t="s">
        <v>500</v>
      </c>
      <c r="F162" s="217" t="s">
        <v>501</v>
      </c>
      <c r="G162" s="217"/>
      <c r="H162" s="217"/>
      <c r="I162" s="217"/>
      <c r="J162" s="218" t="s">
        <v>169</v>
      </c>
      <c r="K162" s="219">
        <v>180.41999999999999</v>
      </c>
      <c r="L162" s="220">
        <v>0</v>
      </c>
      <c r="M162" s="220"/>
      <c r="N162" s="219">
        <f>ROUND(L162*K162,3)</f>
        <v>0</v>
      </c>
      <c r="O162" s="219"/>
      <c r="P162" s="219"/>
      <c r="Q162" s="219"/>
      <c r="R162" s="183"/>
      <c r="T162" s="221" t="s">
        <v>5</v>
      </c>
      <c r="U162" s="58" t="s">
        <v>44</v>
      </c>
      <c r="V162" s="49"/>
      <c r="W162" s="222">
        <f>V162*K162</f>
        <v>0</v>
      </c>
      <c r="X162" s="222">
        <v>0</v>
      </c>
      <c r="Y162" s="222">
        <f>X162*K162</f>
        <v>0</v>
      </c>
      <c r="Z162" s="222">
        <v>0</v>
      </c>
      <c r="AA162" s="223">
        <f>Z162*K162</f>
        <v>0</v>
      </c>
      <c r="AR162" s="24" t="s">
        <v>299</v>
      </c>
      <c r="AT162" s="24" t="s">
        <v>166</v>
      </c>
      <c r="AU162" s="24" t="s">
        <v>86</v>
      </c>
      <c r="AY162" s="24" t="s">
        <v>165</v>
      </c>
      <c r="BE162" s="138">
        <f>IF(U162="základná",N162,0)</f>
        <v>0</v>
      </c>
      <c r="BF162" s="138">
        <f>IF(U162="znížená",N162,0)</f>
        <v>0</v>
      </c>
      <c r="BG162" s="138">
        <f>IF(U162="zákl. prenesená",N162,0)</f>
        <v>0</v>
      </c>
      <c r="BH162" s="138">
        <f>IF(U162="zníž. prenesená",N162,0)</f>
        <v>0</v>
      </c>
      <c r="BI162" s="138">
        <f>IF(U162="nulová",N162,0)</f>
        <v>0</v>
      </c>
      <c r="BJ162" s="24" t="s">
        <v>86</v>
      </c>
      <c r="BK162" s="224">
        <f>ROUND(L162*K162,3)</f>
        <v>0</v>
      </c>
      <c r="BL162" s="24" t="s">
        <v>299</v>
      </c>
      <c r="BM162" s="24" t="s">
        <v>502</v>
      </c>
    </row>
    <row r="163" s="10" customFormat="1" ht="16.5" customHeight="1">
      <c r="B163" s="227"/>
      <c r="C163" s="228"/>
      <c r="D163" s="228"/>
      <c r="E163" s="229" t="s">
        <v>5</v>
      </c>
      <c r="F163" s="230" t="s">
        <v>503</v>
      </c>
      <c r="G163" s="231"/>
      <c r="H163" s="231"/>
      <c r="I163" s="231"/>
      <c r="J163" s="228"/>
      <c r="K163" s="232">
        <v>180.41999999999999</v>
      </c>
      <c r="L163" s="228"/>
      <c r="M163" s="228"/>
      <c r="N163" s="228"/>
      <c r="O163" s="228"/>
      <c r="P163" s="228"/>
      <c r="Q163" s="228"/>
      <c r="R163" s="233"/>
      <c r="T163" s="234"/>
      <c r="U163" s="228"/>
      <c r="V163" s="228"/>
      <c r="W163" s="228"/>
      <c r="X163" s="228"/>
      <c r="Y163" s="228"/>
      <c r="Z163" s="228"/>
      <c r="AA163" s="235"/>
      <c r="AT163" s="236" t="s">
        <v>175</v>
      </c>
      <c r="AU163" s="236" t="s">
        <v>86</v>
      </c>
      <c r="AV163" s="10" t="s">
        <v>86</v>
      </c>
      <c r="AW163" s="10" t="s">
        <v>33</v>
      </c>
      <c r="AX163" s="10" t="s">
        <v>83</v>
      </c>
      <c r="AY163" s="236" t="s">
        <v>165</v>
      </c>
    </row>
    <row r="164" s="1" customFormat="1" ht="16.5" customHeight="1">
      <c r="B164" s="179"/>
      <c r="C164" s="266" t="s">
        <v>293</v>
      </c>
      <c r="D164" s="266" t="s">
        <v>294</v>
      </c>
      <c r="E164" s="267" t="s">
        <v>504</v>
      </c>
      <c r="F164" s="268" t="s">
        <v>505</v>
      </c>
      <c r="G164" s="268"/>
      <c r="H164" s="268"/>
      <c r="I164" s="268"/>
      <c r="J164" s="269" t="s">
        <v>169</v>
      </c>
      <c r="K164" s="270">
        <v>92.013999999999996</v>
      </c>
      <c r="L164" s="271">
        <v>0</v>
      </c>
      <c r="M164" s="271"/>
      <c r="N164" s="270">
        <f>ROUND(L164*K164,3)</f>
        <v>0</v>
      </c>
      <c r="O164" s="219"/>
      <c r="P164" s="219"/>
      <c r="Q164" s="219"/>
      <c r="R164" s="183"/>
      <c r="T164" s="221" t="s">
        <v>5</v>
      </c>
      <c r="U164" s="58" t="s">
        <v>44</v>
      </c>
      <c r="V164" s="49"/>
      <c r="W164" s="222">
        <f>V164*K164</f>
        <v>0</v>
      </c>
      <c r="X164" s="222">
        <v>0.0048999999999999998</v>
      </c>
      <c r="Y164" s="222">
        <f>X164*K164</f>
        <v>0.45086859999999995</v>
      </c>
      <c r="Z164" s="222">
        <v>0</v>
      </c>
      <c r="AA164" s="223">
        <f>Z164*K164</f>
        <v>0</v>
      </c>
      <c r="AR164" s="24" t="s">
        <v>371</v>
      </c>
      <c r="AT164" s="24" t="s">
        <v>294</v>
      </c>
      <c r="AU164" s="24" t="s">
        <v>86</v>
      </c>
      <c r="AY164" s="24" t="s">
        <v>165</v>
      </c>
      <c r="BE164" s="138">
        <f>IF(U164="základná",N164,0)</f>
        <v>0</v>
      </c>
      <c r="BF164" s="138">
        <f>IF(U164="znížená",N164,0)</f>
        <v>0</v>
      </c>
      <c r="BG164" s="138">
        <f>IF(U164="zákl. prenesená",N164,0)</f>
        <v>0</v>
      </c>
      <c r="BH164" s="138">
        <f>IF(U164="zníž. prenesená",N164,0)</f>
        <v>0</v>
      </c>
      <c r="BI164" s="138">
        <f>IF(U164="nulová",N164,0)</f>
        <v>0</v>
      </c>
      <c r="BJ164" s="24" t="s">
        <v>86</v>
      </c>
      <c r="BK164" s="224">
        <f>ROUND(L164*K164,3)</f>
        <v>0</v>
      </c>
      <c r="BL164" s="24" t="s">
        <v>299</v>
      </c>
      <c r="BM164" s="24" t="s">
        <v>506</v>
      </c>
    </row>
    <row r="165" s="10" customFormat="1" ht="16.5" customHeight="1">
      <c r="B165" s="227"/>
      <c r="C165" s="228"/>
      <c r="D165" s="228"/>
      <c r="E165" s="229" t="s">
        <v>5</v>
      </c>
      <c r="F165" s="230" t="s">
        <v>507</v>
      </c>
      <c r="G165" s="231"/>
      <c r="H165" s="231"/>
      <c r="I165" s="231"/>
      <c r="J165" s="228"/>
      <c r="K165" s="232">
        <v>92.013999999999996</v>
      </c>
      <c r="L165" s="228"/>
      <c r="M165" s="228"/>
      <c r="N165" s="228"/>
      <c r="O165" s="228"/>
      <c r="P165" s="228"/>
      <c r="Q165" s="228"/>
      <c r="R165" s="233"/>
      <c r="T165" s="234"/>
      <c r="U165" s="228"/>
      <c r="V165" s="228"/>
      <c r="W165" s="228"/>
      <c r="X165" s="228"/>
      <c r="Y165" s="228"/>
      <c r="Z165" s="228"/>
      <c r="AA165" s="235"/>
      <c r="AT165" s="236" t="s">
        <v>175</v>
      </c>
      <c r="AU165" s="236" t="s">
        <v>86</v>
      </c>
      <c r="AV165" s="10" t="s">
        <v>86</v>
      </c>
      <c r="AW165" s="10" t="s">
        <v>33</v>
      </c>
      <c r="AX165" s="10" t="s">
        <v>83</v>
      </c>
      <c r="AY165" s="236" t="s">
        <v>165</v>
      </c>
    </row>
    <row r="166" s="1" customFormat="1" ht="16.5" customHeight="1">
      <c r="B166" s="179"/>
      <c r="C166" s="266" t="s">
        <v>299</v>
      </c>
      <c r="D166" s="266" t="s">
        <v>294</v>
      </c>
      <c r="E166" s="267" t="s">
        <v>508</v>
      </c>
      <c r="F166" s="268" t="s">
        <v>509</v>
      </c>
      <c r="G166" s="268"/>
      <c r="H166" s="268"/>
      <c r="I166" s="268"/>
      <c r="J166" s="269" t="s">
        <v>169</v>
      </c>
      <c r="K166" s="270">
        <v>92.013999999999996</v>
      </c>
      <c r="L166" s="271">
        <v>0</v>
      </c>
      <c r="M166" s="271"/>
      <c r="N166" s="270">
        <f>ROUND(L166*K166,3)</f>
        <v>0</v>
      </c>
      <c r="O166" s="219"/>
      <c r="P166" s="219"/>
      <c r="Q166" s="219"/>
      <c r="R166" s="183"/>
      <c r="T166" s="221" t="s">
        <v>5</v>
      </c>
      <c r="U166" s="58" t="s">
        <v>44</v>
      </c>
      <c r="V166" s="49"/>
      <c r="W166" s="222">
        <f>V166*K166</f>
        <v>0</v>
      </c>
      <c r="X166" s="222">
        <v>0.0019599999999999999</v>
      </c>
      <c r="Y166" s="222">
        <f>X166*K166</f>
        <v>0.18034744</v>
      </c>
      <c r="Z166" s="222">
        <v>0</v>
      </c>
      <c r="AA166" s="223">
        <f>Z166*K166</f>
        <v>0</v>
      </c>
      <c r="AR166" s="24" t="s">
        <v>371</v>
      </c>
      <c r="AT166" s="24" t="s">
        <v>294</v>
      </c>
      <c r="AU166" s="24" t="s">
        <v>86</v>
      </c>
      <c r="AY166" s="24" t="s">
        <v>165</v>
      </c>
      <c r="BE166" s="138">
        <f>IF(U166="základná",N166,0)</f>
        <v>0</v>
      </c>
      <c r="BF166" s="138">
        <f>IF(U166="znížená",N166,0)</f>
        <v>0</v>
      </c>
      <c r="BG166" s="138">
        <f>IF(U166="zákl. prenesená",N166,0)</f>
        <v>0</v>
      </c>
      <c r="BH166" s="138">
        <f>IF(U166="zníž. prenesená",N166,0)</f>
        <v>0</v>
      </c>
      <c r="BI166" s="138">
        <f>IF(U166="nulová",N166,0)</f>
        <v>0</v>
      </c>
      <c r="BJ166" s="24" t="s">
        <v>86</v>
      </c>
      <c r="BK166" s="224">
        <f>ROUND(L166*K166,3)</f>
        <v>0</v>
      </c>
      <c r="BL166" s="24" t="s">
        <v>299</v>
      </c>
      <c r="BM166" s="24" t="s">
        <v>510</v>
      </c>
    </row>
    <row r="167" s="1" customFormat="1" ht="25.5" customHeight="1">
      <c r="B167" s="179"/>
      <c r="C167" s="215" t="s">
        <v>303</v>
      </c>
      <c r="D167" s="215" t="s">
        <v>166</v>
      </c>
      <c r="E167" s="216" t="s">
        <v>511</v>
      </c>
      <c r="F167" s="217" t="s">
        <v>512</v>
      </c>
      <c r="G167" s="217"/>
      <c r="H167" s="217"/>
      <c r="I167" s="217"/>
      <c r="J167" s="218" t="s">
        <v>169</v>
      </c>
      <c r="K167" s="219">
        <v>88.358000000000004</v>
      </c>
      <c r="L167" s="220">
        <v>0</v>
      </c>
      <c r="M167" s="220"/>
      <c r="N167" s="219">
        <f>ROUND(L167*K167,3)</f>
        <v>0</v>
      </c>
      <c r="O167" s="219"/>
      <c r="P167" s="219"/>
      <c r="Q167" s="219"/>
      <c r="R167" s="183"/>
      <c r="T167" s="221" t="s">
        <v>5</v>
      </c>
      <c r="U167" s="58" t="s">
        <v>44</v>
      </c>
      <c r="V167" s="49"/>
      <c r="W167" s="222">
        <f>V167*K167</f>
        <v>0</v>
      </c>
      <c r="X167" s="222">
        <v>0</v>
      </c>
      <c r="Y167" s="222">
        <f>X167*K167</f>
        <v>0</v>
      </c>
      <c r="Z167" s="222">
        <v>0</v>
      </c>
      <c r="AA167" s="223">
        <f>Z167*K167</f>
        <v>0</v>
      </c>
      <c r="AR167" s="24" t="s">
        <v>299</v>
      </c>
      <c r="AT167" s="24" t="s">
        <v>166</v>
      </c>
      <c r="AU167" s="24" t="s">
        <v>86</v>
      </c>
      <c r="AY167" s="24" t="s">
        <v>165</v>
      </c>
      <c r="BE167" s="138">
        <f>IF(U167="základná",N167,0)</f>
        <v>0</v>
      </c>
      <c r="BF167" s="138">
        <f>IF(U167="znížená",N167,0)</f>
        <v>0</v>
      </c>
      <c r="BG167" s="138">
        <f>IF(U167="zákl. prenesená",N167,0)</f>
        <v>0</v>
      </c>
      <c r="BH167" s="138">
        <f>IF(U167="zníž. prenesená",N167,0)</f>
        <v>0</v>
      </c>
      <c r="BI167" s="138">
        <f>IF(U167="nulová",N167,0)</f>
        <v>0</v>
      </c>
      <c r="BJ167" s="24" t="s">
        <v>86</v>
      </c>
      <c r="BK167" s="224">
        <f>ROUND(L167*K167,3)</f>
        <v>0</v>
      </c>
      <c r="BL167" s="24" t="s">
        <v>299</v>
      </c>
      <c r="BM167" s="24" t="s">
        <v>513</v>
      </c>
    </row>
    <row r="168" s="12" customFormat="1" ht="16.5" customHeight="1">
      <c r="B168" s="247"/>
      <c r="C168" s="248"/>
      <c r="D168" s="248"/>
      <c r="E168" s="249" t="s">
        <v>5</v>
      </c>
      <c r="F168" s="250" t="s">
        <v>514</v>
      </c>
      <c r="G168" s="251"/>
      <c r="H168" s="251"/>
      <c r="I168" s="251"/>
      <c r="J168" s="248"/>
      <c r="K168" s="249" t="s">
        <v>5</v>
      </c>
      <c r="L168" s="248"/>
      <c r="M168" s="248"/>
      <c r="N168" s="248"/>
      <c r="O168" s="248"/>
      <c r="P168" s="248"/>
      <c r="Q168" s="248"/>
      <c r="R168" s="252"/>
      <c r="T168" s="253"/>
      <c r="U168" s="248"/>
      <c r="V168" s="248"/>
      <c r="W168" s="248"/>
      <c r="X168" s="248"/>
      <c r="Y168" s="248"/>
      <c r="Z168" s="248"/>
      <c r="AA168" s="254"/>
      <c r="AT168" s="255" t="s">
        <v>175</v>
      </c>
      <c r="AU168" s="255" t="s">
        <v>86</v>
      </c>
      <c r="AV168" s="12" t="s">
        <v>83</v>
      </c>
      <c r="AW168" s="12" t="s">
        <v>33</v>
      </c>
      <c r="AX168" s="12" t="s">
        <v>77</v>
      </c>
      <c r="AY168" s="255" t="s">
        <v>165</v>
      </c>
    </row>
    <row r="169" s="10" customFormat="1" ht="16.5" customHeight="1">
      <c r="B169" s="227"/>
      <c r="C169" s="228"/>
      <c r="D169" s="228"/>
      <c r="E169" s="229" t="s">
        <v>5</v>
      </c>
      <c r="F169" s="237" t="s">
        <v>515</v>
      </c>
      <c r="G169" s="228"/>
      <c r="H169" s="228"/>
      <c r="I169" s="228"/>
      <c r="J169" s="228"/>
      <c r="K169" s="232">
        <v>88.358000000000004</v>
      </c>
      <c r="L169" s="228"/>
      <c r="M169" s="228"/>
      <c r="N169" s="228"/>
      <c r="O169" s="228"/>
      <c r="P169" s="228"/>
      <c r="Q169" s="228"/>
      <c r="R169" s="233"/>
      <c r="T169" s="234"/>
      <c r="U169" s="228"/>
      <c r="V169" s="228"/>
      <c r="W169" s="228"/>
      <c r="X169" s="228"/>
      <c r="Y169" s="228"/>
      <c r="Z169" s="228"/>
      <c r="AA169" s="235"/>
      <c r="AT169" s="236" t="s">
        <v>175</v>
      </c>
      <c r="AU169" s="236" t="s">
        <v>86</v>
      </c>
      <c r="AV169" s="10" t="s">
        <v>86</v>
      </c>
      <c r="AW169" s="10" t="s">
        <v>33</v>
      </c>
      <c r="AX169" s="10" t="s">
        <v>77</v>
      </c>
      <c r="AY169" s="236" t="s">
        <v>165</v>
      </c>
    </row>
    <row r="170" s="11" customFormat="1" ht="16.5" customHeight="1">
      <c r="B170" s="238"/>
      <c r="C170" s="239"/>
      <c r="D170" s="239"/>
      <c r="E170" s="240" t="s">
        <v>5</v>
      </c>
      <c r="F170" s="241" t="s">
        <v>183</v>
      </c>
      <c r="G170" s="239"/>
      <c r="H170" s="239"/>
      <c r="I170" s="239"/>
      <c r="J170" s="239"/>
      <c r="K170" s="242">
        <v>88.358000000000004</v>
      </c>
      <c r="L170" s="239"/>
      <c r="M170" s="239"/>
      <c r="N170" s="239"/>
      <c r="O170" s="239"/>
      <c r="P170" s="239"/>
      <c r="Q170" s="239"/>
      <c r="R170" s="243"/>
      <c r="T170" s="244"/>
      <c r="U170" s="239"/>
      <c r="V170" s="239"/>
      <c r="W170" s="239"/>
      <c r="X170" s="239"/>
      <c r="Y170" s="239"/>
      <c r="Z170" s="239"/>
      <c r="AA170" s="245"/>
      <c r="AT170" s="246" t="s">
        <v>175</v>
      </c>
      <c r="AU170" s="246" t="s">
        <v>86</v>
      </c>
      <c r="AV170" s="11" t="s">
        <v>92</v>
      </c>
      <c r="AW170" s="11" t="s">
        <v>33</v>
      </c>
      <c r="AX170" s="11" t="s">
        <v>83</v>
      </c>
      <c r="AY170" s="246" t="s">
        <v>165</v>
      </c>
    </row>
    <row r="171" s="1" customFormat="1" ht="38.25" customHeight="1">
      <c r="B171" s="179"/>
      <c r="C171" s="266" t="s">
        <v>311</v>
      </c>
      <c r="D171" s="266" t="s">
        <v>294</v>
      </c>
      <c r="E171" s="267" t="s">
        <v>516</v>
      </c>
      <c r="F171" s="268" t="s">
        <v>517</v>
      </c>
      <c r="G171" s="268"/>
      <c r="H171" s="268"/>
      <c r="I171" s="268"/>
      <c r="J171" s="269" t="s">
        <v>404</v>
      </c>
      <c r="K171" s="270">
        <v>564</v>
      </c>
      <c r="L171" s="271">
        <v>0</v>
      </c>
      <c r="M171" s="271"/>
      <c r="N171" s="270">
        <f>ROUND(L171*K171,3)</f>
        <v>0</v>
      </c>
      <c r="O171" s="219"/>
      <c r="P171" s="219"/>
      <c r="Q171" s="219"/>
      <c r="R171" s="183"/>
      <c r="T171" s="221" t="s">
        <v>5</v>
      </c>
      <c r="U171" s="58" t="s">
        <v>44</v>
      </c>
      <c r="V171" s="49"/>
      <c r="W171" s="222">
        <f>V171*K171</f>
        <v>0</v>
      </c>
      <c r="X171" s="222">
        <v>0.001</v>
      </c>
      <c r="Y171" s="222">
        <f>X171*K171</f>
        <v>0.56400000000000006</v>
      </c>
      <c r="Z171" s="222">
        <v>0</v>
      </c>
      <c r="AA171" s="223">
        <f>Z171*K171</f>
        <v>0</v>
      </c>
      <c r="AR171" s="24" t="s">
        <v>371</v>
      </c>
      <c r="AT171" s="24" t="s">
        <v>294</v>
      </c>
      <c r="AU171" s="24" t="s">
        <v>86</v>
      </c>
      <c r="AY171" s="24" t="s">
        <v>165</v>
      </c>
      <c r="BE171" s="138">
        <f>IF(U171="základná",N171,0)</f>
        <v>0</v>
      </c>
      <c r="BF171" s="138">
        <f>IF(U171="znížená",N171,0)</f>
        <v>0</v>
      </c>
      <c r="BG171" s="138">
        <f>IF(U171="zákl. prenesená",N171,0)</f>
        <v>0</v>
      </c>
      <c r="BH171" s="138">
        <f>IF(U171="zníž. prenesená",N171,0)</f>
        <v>0</v>
      </c>
      <c r="BI171" s="138">
        <f>IF(U171="nulová",N171,0)</f>
        <v>0</v>
      </c>
      <c r="BJ171" s="24" t="s">
        <v>86</v>
      </c>
      <c r="BK171" s="224">
        <f>ROUND(L171*K171,3)</f>
        <v>0</v>
      </c>
      <c r="BL171" s="24" t="s">
        <v>299</v>
      </c>
      <c r="BM171" s="24" t="s">
        <v>518</v>
      </c>
    </row>
    <row r="172" s="1" customFormat="1" ht="25.5" customHeight="1">
      <c r="B172" s="179"/>
      <c r="C172" s="215" t="s">
        <v>315</v>
      </c>
      <c r="D172" s="215" t="s">
        <v>166</v>
      </c>
      <c r="E172" s="216" t="s">
        <v>519</v>
      </c>
      <c r="F172" s="217" t="s">
        <v>520</v>
      </c>
      <c r="G172" s="217"/>
      <c r="H172" s="217"/>
      <c r="I172" s="217"/>
      <c r="J172" s="218" t="s">
        <v>426</v>
      </c>
      <c r="K172" s="220">
        <v>0</v>
      </c>
      <c r="L172" s="220">
        <v>0</v>
      </c>
      <c r="M172" s="220"/>
      <c r="N172" s="219">
        <f>ROUND(L172*K172,3)</f>
        <v>0</v>
      </c>
      <c r="O172" s="219"/>
      <c r="P172" s="219"/>
      <c r="Q172" s="219"/>
      <c r="R172" s="183"/>
      <c r="T172" s="221" t="s">
        <v>5</v>
      </c>
      <c r="U172" s="58" t="s">
        <v>44</v>
      </c>
      <c r="V172" s="49"/>
      <c r="W172" s="222">
        <f>V172*K172</f>
        <v>0</v>
      </c>
      <c r="X172" s="222">
        <v>0</v>
      </c>
      <c r="Y172" s="222">
        <f>X172*K172</f>
        <v>0</v>
      </c>
      <c r="Z172" s="222">
        <v>0</v>
      </c>
      <c r="AA172" s="223">
        <f>Z172*K172</f>
        <v>0</v>
      </c>
      <c r="AR172" s="24" t="s">
        <v>299</v>
      </c>
      <c r="AT172" s="24" t="s">
        <v>166</v>
      </c>
      <c r="AU172" s="24" t="s">
        <v>86</v>
      </c>
      <c r="AY172" s="24" t="s">
        <v>165</v>
      </c>
      <c r="BE172" s="138">
        <f>IF(U172="základná",N172,0)</f>
        <v>0</v>
      </c>
      <c r="BF172" s="138">
        <f>IF(U172="znížená",N172,0)</f>
        <v>0</v>
      </c>
      <c r="BG172" s="138">
        <f>IF(U172="zákl. prenesená",N172,0)</f>
        <v>0</v>
      </c>
      <c r="BH172" s="138">
        <f>IF(U172="zníž. prenesená",N172,0)</f>
        <v>0</v>
      </c>
      <c r="BI172" s="138">
        <f>IF(U172="nulová",N172,0)</f>
        <v>0</v>
      </c>
      <c r="BJ172" s="24" t="s">
        <v>86</v>
      </c>
      <c r="BK172" s="224">
        <f>ROUND(L172*K172,3)</f>
        <v>0</v>
      </c>
      <c r="BL172" s="24" t="s">
        <v>299</v>
      </c>
      <c r="BM172" s="24" t="s">
        <v>521</v>
      </c>
    </row>
    <row r="173" s="9" customFormat="1" ht="29.88" customHeight="1">
      <c r="B173" s="201"/>
      <c r="C173" s="202"/>
      <c r="D173" s="212" t="s">
        <v>458</v>
      </c>
      <c r="E173" s="212"/>
      <c r="F173" s="212"/>
      <c r="G173" s="212"/>
      <c r="H173" s="212"/>
      <c r="I173" s="212"/>
      <c r="J173" s="212"/>
      <c r="K173" s="212"/>
      <c r="L173" s="212"/>
      <c r="M173" s="212"/>
      <c r="N173" s="225">
        <f>BK173</f>
        <v>0</v>
      </c>
      <c r="O173" s="226"/>
      <c r="P173" s="226"/>
      <c r="Q173" s="226"/>
      <c r="R173" s="205"/>
      <c r="T173" s="206"/>
      <c r="U173" s="202"/>
      <c r="V173" s="202"/>
      <c r="W173" s="207">
        <f>SUM(W174:W237)</f>
        <v>0</v>
      </c>
      <c r="X173" s="202"/>
      <c r="Y173" s="207">
        <f>SUM(Y174:Y237)</f>
        <v>7.2731483014509992</v>
      </c>
      <c r="Z173" s="202"/>
      <c r="AA173" s="208">
        <f>SUM(AA174:AA237)</f>
        <v>12.260412000000001</v>
      </c>
      <c r="AR173" s="209" t="s">
        <v>86</v>
      </c>
      <c r="AT173" s="210" t="s">
        <v>76</v>
      </c>
      <c r="AU173" s="210" t="s">
        <v>83</v>
      </c>
      <c r="AY173" s="209" t="s">
        <v>165</v>
      </c>
      <c r="BK173" s="211">
        <f>SUM(BK174:BK237)</f>
        <v>0</v>
      </c>
    </row>
    <row r="174" s="1" customFormat="1" ht="38.25" customHeight="1">
      <c r="B174" s="179"/>
      <c r="C174" s="215" t="s">
        <v>10</v>
      </c>
      <c r="D174" s="215" t="s">
        <v>166</v>
      </c>
      <c r="E174" s="216" t="s">
        <v>522</v>
      </c>
      <c r="F174" s="217" t="s">
        <v>523</v>
      </c>
      <c r="G174" s="217"/>
      <c r="H174" s="217"/>
      <c r="I174" s="217"/>
      <c r="J174" s="218" t="s">
        <v>297</v>
      </c>
      <c r="K174" s="219">
        <v>52</v>
      </c>
      <c r="L174" s="220">
        <v>0</v>
      </c>
      <c r="M174" s="220"/>
      <c r="N174" s="219">
        <f>ROUND(L174*K174,3)</f>
        <v>0</v>
      </c>
      <c r="O174" s="219"/>
      <c r="P174" s="219"/>
      <c r="Q174" s="219"/>
      <c r="R174" s="183"/>
      <c r="T174" s="221" t="s">
        <v>5</v>
      </c>
      <c r="U174" s="58" t="s">
        <v>44</v>
      </c>
      <c r="V174" s="49"/>
      <c r="W174" s="222">
        <f>V174*K174</f>
        <v>0</v>
      </c>
      <c r="X174" s="222">
        <v>0.00021000000000000001</v>
      </c>
      <c r="Y174" s="222">
        <f>X174*K174</f>
        <v>0.010920000000000001</v>
      </c>
      <c r="Z174" s="222">
        <v>0</v>
      </c>
      <c r="AA174" s="223">
        <f>Z174*K174</f>
        <v>0</v>
      </c>
      <c r="AR174" s="24" t="s">
        <v>299</v>
      </c>
      <c r="AT174" s="24" t="s">
        <v>166</v>
      </c>
      <c r="AU174" s="24" t="s">
        <v>86</v>
      </c>
      <c r="AY174" s="24" t="s">
        <v>165</v>
      </c>
      <c r="BE174" s="138">
        <f>IF(U174="základná",N174,0)</f>
        <v>0</v>
      </c>
      <c r="BF174" s="138">
        <f>IF(U174="znížená",N174,0)</f>
        <v>0</v>
      </c>
      <c r="BG174" s="138">
        <f>IF(U174="zákl. prenesená",N174,0)</f>
        <v>0</v>
      </c>
      <c r="BH174" s="138">
        <f>IF(U174="zníž. prenesená",N174,0)</f>
        <v>0</v>
      </c>
      <c r="BI174" s="138">
        <f>IF(U174="nulová",N174,0)</f>
        <v>0</v>
      </c>
      <c r="BJ174" s="24" t="s">
        <v>86</v>
      </c>
      <c r="BK174" s="224">
        <f>ROUND(L174*K174,3)</f>
        <v>0</v>
      </c>
      <c r="BL174" s="24" t="s">
        <v>299</v>
      </c>
      <c r="BM174" s="24" t="s">
        <v>524</v>
      </c>
    </row>
    <row r="175" s="1" customFormat="1" ht="38.25" customHeight="1">
      <c r="B175" s="179"/>
      <c r="C175" s="215" t="s">
        <v>324</v>
      </c>
      <c r="D175" s="215" t="s">
        <v>166</v>
      </c>
      <c r="E175" s="216" t="s">
        <v>525</v>
      </c>
      <c r="F175" s="217" t="s">
        <v>526</v>
      </c>
      <c r="G175" s="217"/>
      <c r="H175" s="217"/>
      <c r="I175" s="217"/>
      <c r="J175" s="218" t="s">
        <v>286</v>
      </c>
      <c r="K175" s="219">
        <v>25.649999999999999</v>
      </c>
      <c r="L175" s="220">
        <v>0</v>
      </c>
      <c r="M175" s="220"/>
      <c r="N175" s="219">
        <f>ROUND(L175*K175,3)</f>
        <v>0</v>
      </c>
      <c r="O175" s="219"/>
      <c r="P175" s="219"/>
      <c r="Q175" s="219"/>
      <c r="R175" s="183"/>
      <c r="T175" s="221" t="s">
        <v>5</v>
      </c>
      <c r="U175" s="58" t="s">
        <v>44</v>
      </c>
      <c r="V175" s="49"/>
      <c r="W175" s="222">
        <f>V175*K175</f>
        <v>0</v>
      </c>
      <c r="X175" s="222">
        <v>0</v>
      </c>
      <c r="Y175" s="222">
        <f>X175*K175</f>
        <v>0</v>
      </c>
      <c r="Z175" s="222">
        <v>0.0080000000000000002</v>
      </c>
      <c r="AA175" s="223">
        <f>Z175*K175</f>
        <v>0.20519999999999999</v>
      </c>
      <c r="AR175" s="24" t="s">
        <v>299</v>
      </c>
      <c r="AT175" s="24" t="s">
        <v>166</v>
      </c>
      <c r="AU175" s="24" t="s">
        <v>86</v>
      </c>
      <c r="AY175" s="24" t="s">
        <v>165</v>
      </c>
      <c r="BE175" s="138">
        <f>IF(U175="základná",N175,0)</f>
        <v>0</v>
      </c>
      <c r="BF175" s="138">
        <f>IF(U175="znížená",N175,0)</f>
        <v>0</v>
      </c>
      <c r="BG175" s="138">
        <f>IF(U175="zákl. prenesená",N175,0)</f>
        <v>0</v>
      </c>
      <c r="BH175" s="138">
        <f>IF(U175="zníž. prenesená",N175,0)</f>
        <v>0</v>
      </c>
      <c r="BI175" s="138">
        <f>IF(U175="nulová",N175,0)</f>
        <v>0</v>
      </c>
      <c r="BJ175" s="24" t="s">
        <v>86</v>
      </c>
      <c r="BK175" s="224">
        <f>ROUND(L175*K175,3)</f>
        <v>0</v>
      </c>
      <c r="BL175" s="24" t="s">
        <v>299</v>
      </c>
      <c r="BM175" s="24" t="s">
        <v>527</v>
      </c>
    </row>
    <row r="176" s="1" customFormat="1" ht="38.25" customHeight="1">
      <c r="B176" s="179"/>
      <c r="C176" s="215" t="s">
        <v>328</v>
      </c>
      <c r="D176" s="215" t="s">
        <v>166</v>
      </c>
      <c r="E176" s="216" t="s">
        <v>528</v>
      </c>
      <c r="F176" s="217" t="s">
        <v>529</v>
      </c>
      <c r="G176" s="217"/>
      <c r="H176" s="217"/>
      <c r="I176" s="217"/>
      <c r="J176" s="218" t="s">
        <v>286</v>
      </c>
      <c r="K176" s="219">
        <v>249.81</v>
      </c>
      <c r="L176" s="220">
        <v>0</v>
      </c>
      <c r="M176" s="220"/>
      <c r="N176" s="219">
        <f>ROUND(L176*K176,3)</f>
        <v>0</v>
      </c>
      <c r="O176" s="219"/>
      <c r="P176" s="219"/>
      <c r="Q176" s="219"/>
      <c r="R176" s="183"/>
      <c r="T176" s="221" t="s">
        <v>5</v>
      </c>
      <c r="U176" s="58" t="s">
        <v>44</v>
      </c>
      <c r="V176" s="49"/>
      <c r="W176" s="222">
        <f>V176*K176</f>
        <v>0</v>
      </c>
      <c r="X176" s="222">
        <v>0</v>
      </c>
      <c r="Y176" s="222">
        <f>X176*K176</f>
        <v>0</v>
      </c>
      <c r="Z176" s="222">
        <v>0.014</v>
      </c>
      <c r="AA176" s="223">
        <f>Z176*K176</f>
        <v>3.4973399999999999</v>
      </c>
      <c r="AR176" s="24" t="s">
        <v>299</v>
      </c>
      <c r="AT176" s="24" t="s">
        <v>166</v>
      </c>
      <c r="AU176" s="24" t="s">
        <v>86</v>
      </c>
      <c r="AY176" s="24" t="s">
        <v>165</v>
      </c>
      <c r="BE176" s="138">
        <f>IF(U176="základná",N176,0)</f>
        <v>0</v>
      </c>
      <c r="BF176" s="138">
        <f>IF(U176="znížená",N176,0)</f>
        <v>0</v>
      </c>
      <c r="BG176" s="138">
        <f>IF(U176="zákl. prenesená",N176,0)</f>
        <v>0</v>
      </c>
      <c r="BH176" s="138">
        <f>IF(U176="zníž. prenesená",N176,0)</f>
        <v>0</v>
      </c>
      <c r="BI176" s="138">
        <f>IF(U176="nulová",N176,0)</f>
        <v>0</v>
      </c>
      <c r="BJ176" s="24" t="s">
        <v>86</v>
      </c>
      <c r="BK176" s="224">
        <f>ROUND(L176*K176,3)</f>
        <v>0</v>
      </c>
      <c r="BL176" s="24" t="s">
        <v>299</v>
      </c>
      <c r="BM176" s="24" t="s">
        <v>530</v>
      </c>
    </row>
    <row r="177" s="1" customFormat="1" ht="38.25" customHeight="1">
      <c r="B177" s="179"/>
      <c r="C177" s="215" t="s">
        <v>332</v>
      </c>
      <c r="D177" s="215" t="s">
        <v>166</v>
      </c>
      <c r="E177" s="216" t="s">
        <v>531</v>
      </c>
      <c r="F177" s="217" t="s">
        <v>532</v>
      </c>
      <c r="G177" s="217"/>
      <c r="H177" s="217"/>
      <c r="I177" s="217"/>
      <c r="J177" s="218" t="s">
        <v>286</v>
      </c>
      <c r="K177" s="219">
        <v>53.299999999999997</v>
      </c>
      <c r="L177" s="220">
        <v>0</v>
      </c>
      <c r="M177" s="220"/>
      <c r="N177" s="219">
        <f>ROUND(L177*K177,3)</f>
        <v>0</v>
      </c>
      <c r="O177" s="219"/>
      <c r="P177" s="219"/>
      <c r="Q177" s="219"/>
      <c r="R177" s="183"/>
      <c r="T177" s="221" t="s">
        <v>5</v>
      </c>
      <c r="U177" s="58" t="s">
        <v>44</v>
      </c>
      <c r="V177" s="49"/>
      <c r="W177" s="222">
        <f>V177*K177</f>
        <v>0</v>
      </c>
      <c r="X177" s="222">
        <v>0</v>
      </c>
      <c r="Y177" s="222">
        <f>X177*K177</f>
        <v>0</v>
      </c>
      <c r="Z177" s="222">
        <v>0.024</v>
      </c>
      <c r="AA177" s="223">
        <f>Z177*K177</f>
        <v>1.2791999999999999</v>
      </c>
      <c r="AR177" s="24" t="s">
        <v>299</v>
      </c>
      <c r="AT177" s="24" t="s">
        <v>166</v>
      </c>
      <c r="AU177" s="24" t="s">
        <v>86</v>
      </c>
      <c r="AY177" s="24" t="s">
        <v>165</v>
      </c>
      <c r="BE177" s="138">
        <f>IF(U177="základná",N177,0)</f>
        <v>0</v>
      </c>
      <c r="BF177" s="138">
        <f>IF(U177="znížená",N177,0)</f>
        <v>0</v>
      </c>
      <c r="BG177" s="138">
        <f>IF(U177="zákl. prenesená",N177,0)</f>
        <v>0</v>
      </c>
      <c r="BH177" s="138">
        <f>IF(U177="zníž. prenesená",N177,0)</f>
        <v>0</v>
      </c>
      <c r="BI177" s="138">
        <f>IF(U177="nulová",N177,0)</f>
        <v>0</v>
      </c>
      <c r="BJ177" s="24" t="s">
        <v>86</v>
      </c>
      <c r="BK177" s="224">
        <f>ROUND(L177*K177,3)</f>
        <v>0</v>
      </c>
      <c r="BL177" s="24" t="s">
        <v>299</v>
      </c>
      <c r="BM177" s="24" t="s">
        <v>533</v>
      </c>
    </row>
    <row r="178" s="1" customFormat="1" ht="38.25" customHeight="1">
      <c r="B178" s="179"/>
      <c r="C178" s="215" t="s">
        <v>337</v>
      </c>
      <c r="D178" s="215" t="s">
        <v>166</v>
      </c>
      <c r="E178" s="216" t="s">
        <v>534</v>
      </c>
      <c r="F178" s="217" t="s">
        <v>535</v>
      </c>
      <c r="G178" s="217"/>
      <c r="H178" s="217"/>
      <c r="I178" s="217"/>
      <c r="J178" s="218" t="s">
        <v>286</v>
      </c>
      <c r="K178" s="219">
        <v>18.719999999999999</v>
      </c>
      <c r="L178" s="220">
        <v>0</v>
      </c>
      <c r="M178" s="220"/>
      <c r="N178" s="219">
        <f>ROUND(L178*K178,3)</f>
        <v>0</v>
      </c>
      <c r="O178" s="219"/>
      <c r="P178" s="219"/>
      <c r="Q178" s="219"/>
      <c r="R178" s="183"/>
      <c r="T178" s="221" t="s">
        <v>5</v>
      </c>
      <c r="U178" s="58" t="s">
        <v>44</v>
      </c>
      <c r="V178" s="49"/>
      <c r="W178" s="222">
        <f>V178*K178</f>
        <v>0</v>
      </c>
      <c r="X178" s="222">
        <v>0</v>
      </c>
      <c r="Y178" s="222">
        <f>X178*K178</f>
        <v>0</v>
      </c>
      <c r="Z178" s="222">
        <v>0.032000000000000001</v>
      </c>
      <c r="AA178" s="223">
        <f>Z178*K178</f>
        <v>0.59904000000000002</v>
      </c>
      <c r="AR178" s="24" t="s">
        <v>299</v>
      </c>
      <c r="AT178" s="24" t="s">
        <v>166</v>
      </c>
      <c r="AU178" s="24" t="s">
        <v>86</v>
      </c>
      <c r="AY178" s="24" t="s">
        <v>165</v>
      </c>
      <c r="BE178" s="138">
        <f>IF(U178="základná",N178,0)</f>
        <v>0</v>
      </c>
      <c r="BF178" s="138">
        <f>IF(U178="znížená",N178,0)</f>
        <v>0</v>
      </c>
      <c r="BG178" s="138">
        <f>IF(U178="zákl. prenesená",N178,0)</f>
        <v>0</v>
      </c>
      <c r="BH178" s="138">
        <f>IF(U178="zníž. prenesená",N178,0)</f>
        <v>0</v>
      </c>
      <c r="BI178" s="138">
        <f>IF(U178="nulová",N178,0)</f>
        <v>0</v>
      </c>
      <c r="BJ178" s="24" t="s">
        <v>86</v>
      </c>
      <c r="BK178" s="224">
        <f>ROUND(L178*K178,3)</f>
        <v>0</v>
      </c>
      <c r="BL178" s="24" t="s">
        <v>299</v>
      </c>
      <c r="BM178" s="24" t="s">
        <v>536</v>
      </c>
    </row>
    <row r="179" s="1" customFormat="1" ht="38.25" customHeight="1">
      <c r="B179" s="179"/>
      <c r="C179" s="215" t="s">
        <v>341</v>
      </c>
      <c r="D179" s="215" t="s">
        <v>166</v>
      </c>
      <c r="E179" s="216" t="s">
        <v>537</v>
      </c>
      <c r="F179" s="217" t="s">
        <v>538</v>
      </c>
      <c r="G179" s="217"/>
      <c r="H179" s="217"/>
      <c r="I179" s="217"/>
      <c r="J179" s="218" t="s">
        <v>286</v>
      </c>
      <c r="K179" s="219">
        <v>236.46000000000001</v>
      </c>
      <c r="L179" s="220">
        <v>0</v>
      </c>
      <c r="M179" s="220"/>
      <c r="N179" s="219">
        <f>ROUND(L179*K179,3)</f>
        <v>0</v>
      </c>
      <c r="O179" s="219"/>
      <c r="P179" s="219"/>
      <c r="Q179" s="219"/>
      <c r="R179" s="183"/>
      <c r="T179" s="221" t="s">
        <v>5</v>
      </c>
      <c r="U179" s="58" t="s">
        <v>44</v>
      </c>
      <c r="V179" s="49"/>
      <c r="W179" s="222">
        <f>V179*K179</f>
        <v>0</v>
      </c>
      <c r="X179" s="222">
        <v>0.00025999999999999998</v>
      </c>
      <c r="Y179" s="222">
        <f>X179*K179</f>
        <v>0.061479599999999995</v>
      </c>
      <c r="Z179" s="222">
        <v>0</v>
      </c>
      <c r="AA179" s="223">
        <f>Z179*K179</f>
        <v>0</v>
      </c>
      <c r="AR179" s="24" t="s">
        <v>299</v>
      </c>
      <c r="AT179" s="24" t="s">
        <v>166</v>
      </c>
      <c r="AU179" s="24" t="s">
        <v>86</v>
      </c>
      <c r="AY179" s="24" t="s">
        <v>165</v>
      </c>
      <c r="BE179" s="138">
        <f>IF(U179="základná",N179,0)</f>
        <v>0</v>
      </c>
      <c r="BF179" s="138">
        <f>IF(U179="znížená",N179,0)</f>
        <v>0</v>
      </c>
      <c r="BG179" s="138">
        <f>IF(U179="zákl. prenesená",N179,0)</f>
        <v>0</v>
      </c>
      <c r="BH179" s="138">
        <f>IF(U179="zníž. prenesená",N179,0)</f>
        <v>0</v>
      </c>
      <c r="BI179" s="138">
        <f>IF(U179="nulová",N179,0)</f>
        <v>0</v>
      </c>
      <c r="BJ179" s="24" t="s">
        <v>86</v>
      </c>
      <c r="BK179" s="224">
        <f>ROUND(L179*K179,3)</f>
        <v>0</v>
      </c>
      <c r="BL179" s="24" t="s">
        <v>299</v>
      </c>
      <c r="BM179" s="24" t="s">
        <v>539</v>
      </c>
    </row>
    <row r="180" s="12" customFormat="1" ht="16.5" customHeight="1">
      <c r="B180" s="247"/>
      <c r="C180" s="248"/>
      <c r="D180" s="248"/>
      <c r="E180" s="249" t="s">
        <v>5</v>
      </c>
      <c r="F180" s="250" t="s">
        <v>540</v>
      </c>
      <c r="G180" s="251"/>
      <c r="H180" s="251"/>
      <c r="I180" s="251"/>
      <c r="J180" s="248"/>
      <c r="K180" s="249" t="s">
        <v>5</v>
      </c>
      <c r="L180" s="248"/>
      <c r="M180" s="248"/>
      <c r="N180" s="248"/>
      <c r="O180" s="248"/>
      <c r="P180" s="248"/>
      <c r="Q180" s="248"/>
      <c r="R180" s="252"/>
      <c r="T180" s="253"/>
      <c r="U180" s="248"/>
      <c r="V180" s="248"/>
      <c r="W180" s="248"/>
      <c r="X180" s="248"/>
      <c r="Y180" s="248"/>
      <c r="Z180" s="248"/>
      <c r="AA180" s="254"/>
      <c r="AT180" s="255" t="s">
        <v>175</v>
      </c>
      <c r="AU180" s="255" t="s">
        <v>86</v>
      </c>
      <c r="AV180" s="12" t="s">
        <v>83</v>
      </c>
      <c r="AW180" s="12" t="s">
        <v>33</v>
      </c>
      <c r="AX180" s="12" t="s">
        <v>77</v>
      </c>
      <c r="AY180" s="255" t="s">
        <v>165</v>
      </c>
    </row>
    <row r="181" s="10" customFormat="1" ht="25.5" customHeight="1">
      <c r="B181" s="227"/>
      <c r="C181" s="228"/>
      <c r="D181" s="228"/>
      <c r="E181" s="229" t="s">
        <v>5</v>
      </c>
      <c r="F181" s="237" t="s">
        <v>541</v>
      </c>
      <c r="G181" s="228"/>
      <c r="H181" s="228"/>
      <c r="I181" s="228"/>
      <c r="J181" s="228"/>
      <c r="K181" s="232">
        <v>124.37000000000001</v>
      </c>
      <c r="L181" s="228"/>
      <c r="M181" s="228"/>
      <c r="N181" s="228"/>
      <c r="O181" s="228"/>
      <c r="P181" s="228"/>
      <c r="Q181" s="228"/>
      <c r="R181" s="233"/>
      <c r="T181" s="234"/>
      <c r="U181" s="228"/>
      <c r="V181" s="228"/>
      <c r="W181" s="228"/>
      <c r="X181" s="228"/>
      <c r="Y181" s="228"/>
      <c r="Z181" s="228"/>
      <c r="AA181" s="235"/>
      <c r="AT181" s="236" t="s">
        <v>175</v>
      </c>
      <c r="AU181" s="236" t="s">
        <v>86</v>
      </c>
      <c r="AV181" s="10" t="s">
        <v>86</v>
      </c>
      <c r="AW181" s="10" t="s">
        <v>33</v>
      </c>
      <c r="AX181" s="10" t="s">
        <v>77</v>
      </c>
      <c r="AY181" s="236" t="s">
        <v>165</v>
      </c>
    </row>
    <row r="182" s="10" customFormat="1" ht="16.5" customHeight="1">
      <c r="B182" s="227"/>
      <c r="C182" s="228"/>
      <c r="D182" s="228"/>
      <c r="E182" s="229" t="s">
        <v>5</v>
      </c>
      <c r="F182" s="237" t="s">
        <v>542</v>
      </c>
      <c r="G182" s="228"/>
      <c r="H182" s="228"/>
      <c r="I182" s="228"/>
      <c r="J182" s="228"/>
      <c r="K182" s="232">
        <v>35.240000000000002</v>
      </c>
      <c r="L182" s="228"/>
      <c r="M182" s="228"/>
      <c r="N182" s="228"/>
      <c r="O182" s="228"/>
      <c r="P182" s="228"/>
      <c r="Q182" s="228"/>
      <c r="R182" s="233"/>
      <c r="T182" s="234"/>
      <c r="U182" s="228"/>
      <c r="V182" s="228"/>
      <c r="W182" s="228"/>
      <c r="X182" s="228"/>
      <c r="Y182" s="228"/>
      <c r="Z182" s="228"/>
      <c r="AA182" s="235"/>
      <c r="AT182" s="236" t="s">
        <v>175</v>
      </c>
      <c r="AU182" s="236" t="s">
        <v>86</v>
      </c>
      <c r="AV182" s="10" t="s">
        <v>86</v>
      </c>
      <c r="AW182" s="10" t="s">
        <v>33</v>
      </c>
      <c r="AX182" s="10" t="s">
        <v>77</v>
      </c>
      <c r="AY182" s="236" t="s">
        <v>165</v>
      </c>
    </row>
    <row r="183" s="12" customFormat="1" ht="16.5" customHeight="1">
      <c r="B183" s="247"/>
      <c r="C183" s="248"/>
      <c r="D183" s="248"/>
      <c r="E183" s="249" t="s">
        <v>5</v>
      </c>
      <c r="F183" s="256" t="s">
        <v>543</v>
      </c>
      <c r="G183" s="248"/>
      <c r="H183" s="248"/>
      <c r="I183" s="248"/>
      <c r="J183" s="248"/>
      <c r="K183" s="249" t="s">
        <v>5</v>
      </c>
      <c r="L183" s="248"/>
      <c r="M183" s="248"/>
      <c r="N183" s="248"/>
      <c r="O183" s="248"/>
      <c r="P183" s="248"/>
      <c r="Q183" s="248"/>
      <c r="R183" s="252"/>
      <c r="T183" s="253"/>
      <c r="U183" s="248"/>
      <c r="V183" s="248"/>
      <c r="W183" s="248"/>
      <c r="X183" s="248"/>
      <c r="Y183" s="248"/>
      <c r="Z183" s="248"/>
      <c r="AA183" s="254"/>
      <c r="AT183" s="255" t="s">
        <v>175</v>
      </c>
      <c r="AU183" s="255" t="s">
        <v>86</v>
      </c>
      <c r="AV183" s="12" t="s">
        <v>83</v>
      </c>
      <c r="AW183" s="12" t="s">
        <v>33</v>
      </c>
      <c r="AX183" s="12" t="s">
        <v>77</v>
      </c>
      <c r="AY183" s="255" t="s">
        <v>165</v>
      </c>
    </row>
    <row r="184" s="10" customFormat="1" ht="16.5" customHeight="1">
      <c r="B184" s="227"/>
      <c r="C184" s="228"/>
      <c r="D184" s="228"/>
      <c r="E184" s="229" t="s">
        <v>5</v>
      </c>
      <c r="F184" s="237" t="s">
        <v>544</v>
      </c>
      <c r="G184" s="228"/>
      <c r="H184" s="228"/>
      <c r="I184" s="228"/>
      <c r="J184" s="228"/>
      <c r="K184" s="232">
        <v>39.299999999999997</v>
      </c>
      <c r="L184" s="228"/>
      <c r="M184" s="228"/>
      <c r="N184" s="228"/>
      <c r="O184" s="228"/>
      <c r="P184" s="228"/>
      <c r="Q184" s="228"/>
      <c r="R184" s="233"/>
      <c r="T184" s="234"/>
      <c r="U184" s="228"/>
      <c r="V184" s="228"/>
      <c r="W184" s="228"/>
      <c r="X184" s="228"/>
      <c r="Y184" s="228"/>
      <c r="Z184" s="228"/>
      <c r="AA184" s="235"/>
      <c r="AT184" s="236" t="s">
        <v>175</v>
      </c>
      <c r="AU184" s="236" t="s">
        <v>86</v>
      </c>
      <c r="AV184" s="10" t="s">
        <v>86</v>
      </c>
      <c r="AW184" s="10" t="s">
        <v>33</v>
      </c>
      <c r="AX184" s="10" t="s">
        <v>77</v>
      </c>
      <c r="AY184" s="236" t="s">
        <v>165</v>
      </c>
    </row>
    <row r="185" s="12" customFormat="1" ht="16.5" customHeight="1">
      <c r="B185" s="247"/>
      <c r="C185" s="248"/>
      <c r="D185" s="248"/>
      <c r="E185" s="249" t="s">
        <v>5</v>
      </c>
      <c r="F185" s="256" t="s">
        <v>545</v>
      </c>
      <c r="G185" s="248"/>
      <c r="H185" s="248"/>
      <c r="I185" s="248"/>
      <c r="J185" s="248"/>
      <c r="K185" s="249" t="s">
        <v>5</v>
      </c>
      <c r="L185" s="248"/>
      <c r="M185" s="248"/>
      <c r="N185" s="248"/>
      <c r="O185" s="248"/>
      <c r="P185" s="248"/>
      <c r="Q185" s="248"/>
      <c r="R185" s="252"/>
      <c r="T185" s="253"/>
      <c r="U185" s="248"/>
      <c r="V185" s="248"/>
      <c r="W185" s="248"/>
      <c r="X185" s="248"/>
      <c r="Y185" s="248"/>
      <c r="Z185" s="248"/>
      <c r="AA185" s="254"/>
      <c r="AT185" s="255" t="s">
        <v>175</v>
      </c>
      <c r="AU185" s="255" t="s">
        <v>86</v>
      </c>
      <c r="AV185" s="12" t="s">
        <v>83</v>
      </c>
      <c r="AW185" s="12" t="s">
        <v>33</v>
      </c>
      <c r="AX185" s="12" t="s">
        <v>77</v>
      </c>
      <c r="AY185" s="255" t="s">
        <v>165</v>
      </c>
    </row>
    <row r="186" s="10" customFormat="1" ht="16.5" customHeight="1">
      <c r="B186" s="227"/>
      <c r="C186" s="228"/>
      <c r="D186" s="228"/>
      <c r="E186" s="229" t="s">
        <v>5</v>
      </c>
      <c r="F186" s="237" t="s">
        <v>546</v>
      </c>
      <c r="G186" s="228"/>
      <c r="H186" s="228"/>
      <c r="I186" s="228"/>
      <c r="J186" s="228"/>
      <c r="K186" s="232">
        <v>11.359999999999999</v>
      </c>
      <c r="L186" s="228"/>
      <c r="M186" s="228"/>
      <c r="N186" s="228"/>
      <c r="O186" s="228"/>
      <c r="P186" s="228"/>
      <c r="Q186" s="228"/>
      <c r="R186" s="233"/>
      <c r="T186" s="234"/>
      <c r="U186" s="228"/>
      <c r="V186" s="228"/>
      <c r="W186" s="228"/>
      <c r="X186" s="228"/>
      <c r="Y186" s="228"/>
      <c r="Z186" s="228"/>
      <c r="AA186" s="235"/>
      <c r="AT186" s="236" t="s">
        <v>175</v>
      </c>
      <c r="AU186" s="236" t="s">
        <v>86</v>
      </c>
      <c r="AV186" s="10" t="s">
        <v>86</v>
      </c>
      <c r="AW186" s="10" t="s">
        <v>33</v>
      </c>
      <c r="AX186" s="10" t="s">
        <v>77</v>
      </c>
      <c r="AY186" s="236" t="s">
        <v>165</v>
      </c>
    </row>
    <row r="187" s="12" customFormat="1" ht="16.5" customHeight="1">
      <c r="B187" s="247"/>
      <c r="C187" s="248"/>
      <c r="D187" s="248"/>
      <c r="E187" s="249" t="s">
        <v>5</v>
      </c>
      <c r="F187" s="256" t="s">
        <v>547</v>
      </c>
      <c r="G187" s="248"/>
      <c r="H187" s="248"/>
      <c r="I187" s="248"/>
      <c r="J187" s="248"/>
      <c r="K187" s="249" t="s">
        <v>5</v>
      </c>
      <c r="L187" s="248"/>
      <c r="M187" s="248"/>
      <c r="N187" s="248"/>
      <c r="O187" s="248"/>
      <c r="P187" s="248"/>
      <c r="Q187" s="248"/>
      <c r="R187" s="252"/>
      <c r="T187" s="253"/>
      <c r="U187" s="248"/>
      <c r="V187" s="248"/>
      <c r="W187" s="248"/>
      <c r="X187" s="248"/>
      <c r="Y187" s="248"/>
      <c r="Z187" s="248"/>
      <c r="AA187" s="254"/>
      <c r="AT187" s="255" t="s">
        <v>175</v>
      </c>
      <c r="AU187" s="255" t="s">
        <v>86</v>
      </c>
      <c r="AV187" s="12" t="s">
        <v>83</v>
      </c>
      <c r="AW187" s="12" t="s">
        <v>33</v>
      </c>
      <c r="AX187" s="12" t="s">
        <v>77</v>
      </c>
      <c r="AY187" s="255" t="s">
        <v>165</v>
      </c>
    </row>
    <row r="188" s="10" customFormat="1" ht="16.5" customHeight="1">
      <c r="B188" s="227"/>
      <c r="C188" s="228"/>
      <c r="D188" s="228"/>
      <c r="E188" s="229" t="s">
        <v>5</v>
      </c>
      <c r="F188" s="237" t="s">
        <v>548</v>
      </c>
      <c r="G188" s="228"/>
      <c r="H188" s="228"/>
      <c r="I188" s="228"/>
      <c r="J188" s="228"/>
      <c r="K188" s="232">
        <v>22.050000000000001</v>
      </c>
      <c r="L188" s="228"/>
      <c r="M188" s="228"/>
      <c r="N188" s="228"/>
      <c r="O188" s="228"/>
      <c r="P188" s="228"/>
      <c r="Q188" s="228"/>
      <c r="R188" s="233"/>
      <c r="T188" s="234"/>
      <c r="U188" s="228"/>
      <c r="V188" s="228"/>
      <c r="W188" s="228"/>
      <c r="X188" s="228"/>
      <c r="Y188" s="228"/>
      <c r="Z188" s="228"/>
      <c r="AA188" s="235"/>
      <c r="AT188" s="236" t="s">
        <v>175</v>
      </c>
      <c r="AU188" s="236" t="s">
        <v>86</v>
      </c>
      <c r="AV188" s="10" t="s">
        <v>86</v>
      </c>
      <c r="AW188" s="10" t="s">
        <v>33</v>
      </c>
      <c r="AX188" s="10" t="s">
        <v>77</v>
      </c>
      <c r="AY188" s="236" t="s">
        <v>165</v>
      </c>
    </row>
    <row r="189" s="12" customFormat="1" ht="16.5" customHeight="1">
      <c r="B189" s="247"/>
      <c r="C189" s="248"/>
      <c r="D189" s="248"/>
      <c r="E189" s="249" t="s">
        <v>5</v>
      </c>
      <c r="F189" s="256" t="s">
        <v>549</v>
      </c>
      <c r="G189" s="248"/>
      <c r="H189" s="248"/>
      <c r="I189" s="248"/>
      <c r="J189" s="248"/>
      <c r="K189" s="249" t="s">
        <v>5</v>
      </c>
      <c r="L189" s="248"/>
      <c r="M189" s="248"/>
      <c r="N189" s="248"/>
      <c r="O189" s="248"/>
      <c r="P189" s="248"/>
      <c r="Q189" s="248"/>
      <c r="R189" s="252"/>
      <c r="T189" s="253"/>
      <c r="U189" s="248"/>
      <c r="V189" s="248"/>
      <c r="W189" s="248"/>
      <c r="X189" s="248"/>
      <c r="Y189" s="248"/>
      <c r="Z189" s="248"/>
      <c r="AA189" s="254"/>
      <c r="AT189" s="255" t="s">
        <v>175</v>
      </c>
      <c r="AU189" s="255" t="s">
        <v>86</v>
      </c>
      <c r="AV189" s="12" t="s">
        <v>83</v>
      </c>
      <c r="AW189" s="12" t="s">
        <v>33</v>
      </c>
      <c r="AX189" s="12" t="s">
        <v>77</v>
      </c>
      <c r="AY189" s="255" t="s">
        <v>165</v>
      </c>
    </row>
    <row r="190" s="10" customFormat="1" ht="16.5" customHeight="1">
      <c r="B190" s="227"/>
      <c r="C190" s="228"/>
      <c r="D190" s="228"/>
      <c r="E190" s="229" t="s">
        <v>5</v>
      </c>
      <c r="F190" s="237" t="s">
        <v>550</v>
      </c>
      <c r="G190" s="228"/>
      <c r="H190" s="228"/>
      <c r="I190" s="228"/>
      <c r="J190" s="228"/>
      <c r="K190" s="232">
        <v>4.1399999999999997</v>
      </c>
      <c r="L190" s="228"/>
      <c r="M190" s="228"/>
      <c r="N190" s="228"/>
      <c r="O190" s="228"/>
      <c r="P190" s="228"/>
      <c r="Q190" s="228"/>
      <c r="R190" s="233"/>
      <c r="T190" s="234"/>
      <c r="U190" s="228"/>
      <c r="V190" s="228"/>
      <c r="W190" s="228"/>
      <c r="X190" s="228"/>
      <c r="Y190" s="228"/>
      <c r="Z190" s="228"/>
      <c r="AA190" s="235"/>
      <c r="AT190" s="236" t="s">
        <v>175</v>
      </c>
      <c r="AU190" s="236" t="s">
        <v>86</v>
      </c>
      <c r="AV190" s="10" t="s">
        <v>86</v>
      </c>
      <c r="AW190" s="10" t="s">
        <v>33</v>
      </c>
      <c r="AX190" s="10" t="s">
        <v>77</v>
      </c>
      <c r="AY190" s="236" t="s">
        <v>165</v>
      </c>
    </row>
    <row r="191" s="11" customFormat="1" ht="16.5" customHeight="1">
      <c r="B191" s="238"/>
      <c r="C191" s="239"/>
      <c r="D191" s="239"/>
      <c r="E191" s="240" t="s">
        <v>5</v>
      </c>
      <c r="F191" s="241" t="s">
        <v>183</v>
      </c>
      <c r="G191" s="239"/>
      <c r="H191" s="239"/>
      <c r="I191" s="239"/>
      <c r="J191" s="239"/>
      <c r="K191" s="242">
        <v>236.46000000000001</v>
      </c>
      <c r="L191" s="239"/>
      <c r="M191" s="239"/>
      <c r="N191" s="239"/>
      <c r="O191" s="239"/>
      <c r="P191" s="239"/>
      <c r="Q191" s="239"/>
      <c r="R191" s="243"/>
      <c r="T191" s="244"/>
      <c r="U191" s="239"/>
      <c r="V191" s="239"/>
      <c r="W191" s="239"/>
      <c r="X191" s="239"/>
      <c r="Y191" s="239"/>
      <c r="Z191" s="239"/>
      <c r="AA191" s="245"/>
      <c r="AT191" s="246" t="s">
        <v>175</v>
      </c>
      <c r="AU191" s="246" t="s">
        <v>86</v>
      </c>
      <c r="AV191" s="11" t="s">
        <v>92</v>
      </c>
      <c r="AW191" s="11" t="s">
        <v>33</v>
      </c>
      <c r="AX191" s="11" t="s">
        <v>83</v>
      </c>
      <c r="AY191" s="246" t="s">
        <v>165</v>
      </c>
    </row>
    <row r="192" s="1" customFormat="1" ht="38.25" customHeight="1">
      <c r="B192" s="179"/>
      <c r="C192" s="215" t="s">
        <v>346</v>
      </c>
      <c r="D192" s="215" t="s">
        <v>166</v>
      </c>
      <c r="E192" s="216" t="s">
        <v>551</v>
      </c>
      <c r="F192" s="217" t="s">
        <v>552</v>
      </c>
      <c r="G192" s="217"/>
      <c r="H192" s="217"/>
      <c r="I192" s="217"/>
      <c r="J192" s="218" t="s">
        <v>286</v>
      </c>
      <c r="K192" s="219">
        <v>53.299999999999997</v>
      </c>
      <c r="L192" s="220">
        <v>0</v>
      </c>
      <c r="M192" s="220"/>
      <c r="N192" s="219">
        <f>ROUND(L192*K192,3)</f>
        <v>0</v>
      </c>
      <c r="O192" s="219"/>
      <c r="P192" s="219"/>
      <c r="Q192" s="219"/>
      <c r="R192" s="183"/>
      <c r="T192" s="221" t="s">
        <v>5</v>
      </c>
      <c r="U192" s="58" t="s">
        <v>44</v>
      </c>
      <c r="V192" s="49"/>
      <c r="W192" s="222">
        <f>V192*K192</f>
        <v>0</v>
      </c>
      <c r="X192" s="222">
        <v>0.00025999999999999998</v>
      </c>
      <c r="Y192" s="222">
        <f>X192*K192</f>
        <v>0.013857999999999999</v>
      </c>
      <c r="Z192" s="222">
        <v>0</v>
      </c>
      <c r="AA192" s="223">
        <f>Z192*K192</f>
        <v>0</v>
      </c>
      <c r="AR192" s="24" t="s">
        <v>299</v>
      </c>
      <c r="AT192" s="24" t="s">
        <v>166</v>
      </c>
      <c r="AU192" s="24" t="s">
        <v>86</v>
      </c>
      <c r="AY192" s="24" t="s">
        <v>165</v>
      </c>
      <c r="BE192" s="138">
        <f>IF(U192="základná",N192,0)</f>
        <v>0</v>
      </c>
      <c r="BF192" s="138">
        <f>IF(U192="znížená",N192,0)</f>
        <v>0</v>
      </c>
      <c r="BG192" s="138">
        <f>IF(U192="zákl. prenesená",N192,0)</f>
        <v>0</v>
      </c>
      <c r="BH192" s="138">
        <f>IF(U192="zníž. prenesená",N192,0)</f>
        <v>0</v>
      </c>
      <c r="BI192" s="138">
        <f>IF(U192="nulová",N192,0)</f>
        <v>0</v>
      </c>
      <c r="BJ192" s="24" t="s">
        <v>86</v>
      </c>
      <c r="BK192" s="224">
        <f>ROUND(L192*K192,3)</f>
        <v>0</v>
      </c>
      <c r="BL192" s="24" t="s">
        <v>299</v>
      </c>
      <c r="BM192" s="24" t="s">
        <v>553</v>
      </c>
    </row>
    <row r="193" s="12" customFormat="1" ht="16.5" customHeight="1">
      <c r="B193" s="247"/>
      <c r="C193" s="248"/>
      <c r="D193" s="248"/>
      <c r="E193" s="249" t="s">
        <v>5</v>
      </c>
      <c r="F193" s="250" t="s">
        <v>554</v>
      </c>
      <c r="G193" s="251"/>
      <c r="H193" s="251"/>
      <c r="I193" s="251"/>
      <c r="J193" s="248"/>
      <c r="K193" s="249" t="s">
        <v>5</v>
      </c>
      <c r="L193" s="248"/>
      <c r="M193" s="248"/>
      <c r="N193" s="248"/>
      <c r="O193" s="248"/>
      <c r="P193" s="248"/>
      <c r="Q193" s="248"/>
      <c r="R193" s="252"/>
      <c r="T193" s="253"/>
      <c r="U193" s="248"/>
      <c r="V193" s="248"/>
      <c r="W193" s="248"/>
      <c r="X193" s="248"/>
      <c r="Y193" s="248"/>
      <c r="Z193" s="248"/>
      <c r="AA193" s="254"/>
      <c r="AT193" s="255" t="s">
        <v>175</v>
      </c>
      <c r="AU193" s="255" t="s">
        <v>86</v>
      </c>
      <c r="AV193" s="12" t="s">
        <v>83</v>
      </c>
      <c r="AW193" s="12" t="s">
        <v>33</v>
      </c>
      <c r="AX193" s="12" t="s">
        <v>77</v>
      </c>
      <c r="AY193" s="255" t="s">
        <v>165</v>
      </c>
    </row>
    <row r="194" s="10" customFormat="1" ht="16.5" customHeight="1">
      <c r="B194" s="227"/>
      <c r="C194" s="228"/>
      <c r="D194" s="228"/>
      <c r="E194" s="229" t="s">
        <v>5</v>
      </c>
      <c r="F194" s="237" t="s">
        <v>555</v>
      </c>
      <c r="G194" s="228"/>
      <c r="H194" s="228"/>
      <c r="I194" s="228"/>
      <c r="J194" s="228"/>
      <c r="K194" s="232">
        <v>18.34</v>
      </c>
      <c r="L194" s="228"/>
      <c r="M194" s="228"/>
      <c r="N194" s="228"/>
      <c r="O194" s="228"/>
      <c r="P194" s="228"/>
      <c r="Q194" s="228"/>
      <c r="R194" s="233"/>
      <c r="T194" s="234"/>
      <c r="U194" s="228"/>
      <c r="V194" s="228"/>
      <c r="W194" s="228"/>
      <c r="X194" s="228"/>
      <c r="Y194" s="228"/>
      <c r="Z194" s="228"/>
      <c r="AA194" s="235"/>
      <c r="AT194" s="236" t="s">
        <v>175</v>
      </c>
      <c r="AU194" s="236" t="s">
        <v>86</v>
      </c>
      <c r="AV194" s="10" t="s">
        <v>86</v>
      </c>
      <c r="AW194" s="10" t="s">
        <v>33</v>
      </c>
      <c r="AX194" s="10" t="s">
        <v>77</v>
      </c>
      <c r="AY194" s="236" t="s">
        <v>165</v>
      </c>
    </row>
    <row r="195" s="12" customFormat="1" ht="16.5" customHeight="1">
      <c r="B195" s="247"/>
      <c r="C195" s="248"/>
      <c r="D195" s="248"/>
      <c r="E195" s="249" t="s">
        <v>5</v>
      </c>
      <c r="F195" s="256" t="s">
        <v>556</v>
      </c>
      <c r="G195" s="248"/>
      <c r="H195" s="248"/>
      <c r="I195" s="248"/>
      <c r="J195" s="248"/>
      <c r="K195" s="249" t="s">
        <v>5</v>
      </c>
      <c r="L195" s="248"/>
      <c r="M195" s="248"/>
      <c r="N195" s="248"/>
      <c r="O195" s="248"/>
      <c r="P195" s="248"/>
      <c r="Q195" s="248"/>
      <c r="R195" s="252"/>
      <c r="T195" s="253"/>
      <c r="U195" s="248"/>
      <c r="V195" s="248"/>
      <c r="W195" s="248"/>
      <c r="X195" s="248"/>
      <c r="Y195" s="248"/>
      <c r="Z195" s="248"/>
      <c r="AA195" s="254"/>
      <c r="AT195" s="255" t="s">
        <v>175</v>
      </c>
      <c r="AU195" s="255" t="s">
        <v>86</v>
      </c>
      <c r="AV195" s="12" t="s">
        <v>83</v>
      </c>
      <c r="AW195" s="12" t="s">
        <v>33</v>
      </c>
      <c r="AX195" s="12" t="s">
        <v>77</v>
      </c>
      <c r="AY195" s="255" t="s">
        <v>165</v>
      </c>
    </row>
    <row r="196" s="10" customFormat="1" ht="16.5" customHeight="1">
      <c r="B196" s="227"/>
      <c r="C196" s="228"/>
      <c r="D196" s="228"/>
      <c r="E196" s="229" t="s">
        <v>5</v>
      </c>
      <c r="F196" s="237" t="s">
        <v>557</v>
      </c>
      <c r="G196" s="228"/>
      <c r="H196" s="228"/>
      <c r="I196" s="228"/>
      <c r="J196" s="228"/>
      <c r="K196" s="232">
        <v>34.960000000000001</v>
      </c>
      <c r="L196" s="228"/>
      <c r="M196" s="228"/>
      <c r="N196" s="228"/>
      <c r="O196" s="228"/>
      <c r="P196" s="228"/>
      <c r="Q196" s="228"/>
      <c r="R196" s="233"/>
      <c r="T196" s="234"/>
      <c r="U196" s="228"/>
      <c r="V196" s="228"/>
      <c r="W196" s="228"/>
      <c r="X196" s="228"/>
      <c r="Y196" s="228"/>
      <c r="Z196" s="228"/>
      <c r="AA196" s="235"/>
      <c r="AT196" s="236" t="s">
        <v>175</v>
      </c>
      <c r="AU196" s="236" t="s">
        <v>86</v>
      </c>
      <c r="AV196" s="10" t="s">
        <v>86</v>
      </c>
      <c r="AW196" s="10" t="s">
        <v>33</v>
      </c>
      <c r="AX196" s="10" t="s">
        <v>77</v>
      </c>
      <c r="AY196" s="236" t="s">
        <v>165</v>
      </c>
    </row>
    <row r="197" s="11" customFormat="1" ht="16.5" customHeight="1">
      <c r="B197" s="238"/>
      <c r="C197" s="239"/>
      <c r="D197" s="239"/>
      <c r="E197" s="240" t="s">
        <v>5</v>
      </c>
      <c r="F197" s="241" t="s">
        <v>183</v>
      </c>
      <c r="G197" s="239"/>
      <c r="H197" s="239"/>
      <c r="I197" s="239"/>
      <c r="J197" s="239"/>
      <c r="K197" s="242">
        <v>53.299999999999997</v>
      </c>
      <c r="L197" s="239"/>
      <c r="M197" s="239"/>
      <c r="N197" s="239"/>
      <c r="O197" s="239"/>
      <c r="P197" s="239"/>
      <c r="Q197" s="239"/>
      <c r="R197" s="243"/>
      <c r="T197" s="244"/>
      <c r="U197" s="239"/>
      <c r="V197" s="239"/>
      <c r="W197" s="239"/>
      <c r="X197" s="239"/>
      <c r="Y197" s="239"/>
      <c r="Z197" s="239"/>
      <c r="AA197" s="245"/>
      <c r="AT197" s="246" t="s">
        <v>175</v>
      </c>
      <c r="AU197" s="246" t="s">
        <v>86</v>
      </c>
      <c r="AV197" s="11" t="s">
        <v>92</v>
      </c>
      <c r="AW197" s="11" t="s">
        <v>33</v>
      </c>
      <c r="AX197" s="11" t="s">
        <v>83</v>
      </c>
      <c r="AY197" s="246" t="s">
        <v>165</v>
      </c>
    </row>
    <row r="198" s="1" customFormat="1" ht="38.25" customHeight="1">
      <c r="B198" s="179"/>
      <c r="C198" s="215" t="s">
        <v>350</v>
      </c>
      <c r="D198" s="215" t="s">
        <v>166</v>
      </c>
      <c r="E198" s="216" t="s">
        <v>558</v>
      </c>
      <c r="F198" s="217" t="s">
        <v>559</v>
      </c>
      <c r="G198" s="217"/>
      <c r="H198" s="217"/>
      <c r="I198" s="217"/>
      <c r="J198" s="218" t="s">
        <v>286</v>
      </c>
      <c r="K198" s="219">
        <v>18.719999999999999</v>
      </c>
      <c r="L198" s="220">
        <v>0</v>
      </c>
      <c r="M198" s="220"/>
      <c r="N198" s="219">
        <f>ROUND(L198*K198,3)</f>
        <v>0</v>
      </c>
      <c r="O198" s="219"/>
      <c r="P198" s="219"/>
      <c r="Q198" s="219"/>
      <c r="R198" s="183"/>
      <c r="T198" s="221" t="s">
        <v>5</v>
      </c>
      <c r="U198" s="58" t="s">
        <v>44</v>
      </c>
      <c r="V198" s="49"/>
      <c r="W198" s="222">
        <f>V198*K198</f>
        <v>0</v>
      </c>
      <c r="X198" s="222">
        <v>0.00025999999999999998</v>
      </c>
      <c r="Y198" s="222">
        <f>X198*K198</f>
        <v>0.0048671999999999995</v>
      </c>
      <c r="Z198" s="222">
        <v>0</v>
      </c>
      <c r="AA198" s="223">
        <f>Z198*K198</f>
        <v>0</v>
      </c>
      <c r="AR198" s="24" t="s">
        <v>299</v>
      </c>
      <c r="AT198" s="24" t="s">
        <v>166</v>
      </c>
      <c r="AU198" s="24" t="s">
        <v>86</v>
      </c>
      <c r="AY198" s="24" t="s">
        <v>165</v>
      </c>
      <c r="BE198" s="138">
        <f>IF(U198="základná",N198,0)</f>
        <v>0</v>
      </c>
      <c r="BF198" s="138">
        <f>IF(U198="znížená",N198,0)</f>
        <v>0</v>
      </c>
      <c r="BG198" s="138">
        <f>IF(U198="zákl. prenesená",N198,0)</f>
        <v>0</v>
      </c>
      <c r="BH198" s="138">
        <f>IF(U198="zníž. prenesená",N198,0)</f>
        <v>0</v>
      </c>
      <c r="BI198" s="138">
        <f>IF(U198="nulová",N198,0)</f>
        <v>0</v>
      </c>
      <c r="BJ198" s="24" t="s">
        <v>86</v>
      </c>
      <c r="BK198" s="224">
        <f>ROUND(L198*K198,3)</f>
        <v>0</v>
      </c>
      <c r="BL198" s="24" t="s">
        <v>299</v>
      </c>
      <c r="BM198" s="24" t="s">
        <v>560</v>
      </c>
    </row>
    <row r="199" s="12" customFormat="1" ht="16.5" customHeight="1">
      <c r="B199" s="247"/>
      <c r="C199" s="248"/>
      <c r="D199" s="248"/>
      <c r="E199" s="249" t="s">
        <v>5</v>
      </c>
      <c r="F199" s="250" t="s">
        <v>561</v>
      </c>
      <c r="G199" s="251"/>
      <c r="H199" s="251"/>
      <c r="I199" s="251"/>
      <c r="J199" s="248"/>
      <c r="K199" s="249" t="s">
        <v>5</v>
      </c>
      <c r="L199" s="248"/>
      <c r="M199" s="248"/>
      <c r="N199" s="248"/>
      <c r="O199" s="248"/>
      <c r="P199" s="248"/>
      <c r="Q199" s="248"/>
      <c r="R199" s="252"/>
      <c r="T199" s="253"/>
      <c r="U199" s="248"/>
      <c r="V199" s="248"/>
      <c r="W199" s="248"/>
      <c r="X199" s="248"/>
      <c r="Y199" s="248"/>
      <c r="Z199" s="248"/>
      <c r="AA199" s="254"/>
      <c r="AT199" s="255" t="s">
        <v>175</v>
      </c>
      <c r="AU199" s="255" t="s">
        <v>86</v>
      </c>
      <c r="AV199" s="12" t="s">
        <v>83</v>
      </c>
      <c r="AW199" s="12" t="s">
        <v>33</v>
      </c>
      <c r="AX199" s="12" t="s">
        <v>77</v>
      </c>
      <c r="AY199" s="255" t="s">
        <v>165</v>
      </c>
    </row>
    <row r="200" s="10" customFormat="1" ht="16.5" customHeight="1">
      <c r="B200" s="227"/>
      <c r="C200" s="228"/>
      <c r="D200" s="228"/>
      <c r="E200" s="229" t="s">
        <v>5</v>
      </c>
      <c r="F200" s="237" t="s">
        <v>562</v>
      </c>
      <c r="G200" s="228"/>
      <c r="H200" s="228"/>
      <c r="I200" s="228"/>
      <c r="J200" s="228"/>
      <c r="K200" s="232">
        <v>18.719999999999999</v>
      </c>
      <c r="L200" s="228"/>
      <c r="M200" s="228"/>
      <c r="N200" s="228"/>
      <c r="O200" s="228"/>
      <c r="P200" s="228"/>
      <c r="Q200" s="228"/>
      <c r="R200" s="233"/>
      <c r="T200" s="234"/>
      <c r="U200" s="228"/>
      <c r="V200" s="228"/>
      <c r="W200" s="228"/>
      <c r="X200" s="228"/>
      <c r="Y200" s="228"/>
      <c r="Z200" s="228"/>
      <c r="AA200" s="235"/>
      <c r="AT200" s="236" t="s">
        <v>175</v>
      </c>
      <c r="AU200" s="236" t="s">
        <v>86</v>
      </c>
      <c r="AV200" s="10" t="s">
        <v>86</v>
      </c>
      <c r="AW200" s="10" t="s">
        <v>33</v>
      </c>
      <c r="AX200" s="10" t="s">
        <v>77</v>
      </c>
      <c r="AY200" s="236" t="s">
        <v>165</v>
      </c>
    </row>
    <row r="201" s="11" customFormat="1" ht="16.5" customHeight="1">
      <c r="B201" s="238"/>
      <c r="C201" s="239"/>
      <c r="D201" s="239"/>
      <c r="E201" s="240" t="s">
        <v>5</v>
      </c>
      <c r="F201" s="241" t="s">
        <v>183</v>
      </c>
      <c r="G201" s="239"/>
      <c r="H201" s="239"/>
      <c r="I201" s="239"/>
      <c r="J201" s="239"/>
      <c r="K201" s="242">
        <v>18.719999999999999</v>
      </c>
      <c r="L201" s="239"/>
      <c r="M201" s="239"/>
      <c r="N201" s="239"/>
      <c r="O201" s="239"/>
      <c r="P201" s="239"/>
      <c r="Q201" s="239"/>
      <c r="R201" s="243"/>
      <c r="T201" s="244"/>
      <c r="U201" s="239"/>
      <c r="V201" s="239"/>
      <c r="W201" s="239"/>
      <c r="X201" s="239"/>
      <c r="Y201" s="239"/>
      <c r="Z201" s="239"/>
      <c r="AA201" s="245"/>
      <c r="AT201" s="246" t="s">
        <v>175</v>
      </c>
      <c r="AU201" s="246" t="s">
        <v>86</v>
      </c>
      <c r="AV201" s="11" t="s">
        <v>92</v>
      </c>
      <c r="AW201" s="11" t="s">
        <v>33</v>
      </c>
      <c r="AX201" s="11" t="s">
        <v>83</v>
      </c>
      <c r="AY201" s="246" t="s">
        <v>165</v>
      </c>
    </row>
    <row r="202" s="1" customFormat="1" ht="16.5" customHeight="1">
      <c r="B202" s="179"/>
      <c r="C202" s="266" t="s">
        <v>354</v>
      </c>
      <c r="D202" s="266" t="s">
        <v>294</v>
      </c>
      <c r="E202" s="267" t="s">
        <v>563</v>
      </c>
      <c r="F202" s="268" t="s">
        <v>564</v>
      </c>
      <c r="G202" s="268"/>
      <c r="H202" s="268"/>
      <c r="I202" s="268"/>
      <c r="J202" s="269" t="s">
        <v>464</v>
      </c>
      <c r="K202" s="270">
        <v>6.2400000000000002</v>
      </c>
      <c r="L202" s="271">
        <v>0</v>
      </c>
      <c r="M202" s="271"/>
      <c r="N202" s="270">
        <f>ROUND(L202*K202,3)</f>
        <v>0</v>
      </c>
      <c r="O202" s="219"/>
      <c r="P202" s="219"/>
      <c r="Q202" s="219"/>
      <c r="R202" s="183"/>
      <c r="T202" s="221" t="s">
        <v>5</v>
      </c>
      <c r="U202" s="58" t="s">
        <v>44</v>
      </c>
      <c r="V202" s="49"/>
      <c r="W202" s="222">
        <f>V202*K202</f>
        <v>0</v>
      </c>
      <c r="X202" s="222">
        <v>0.55000000000000004</v>
      </c>
      <c r="Y202" s="222">
        <f>X202*K202</f>
        <v>3.4320000000000004</v>
      </c>
      <c r="Z202" s="222">
        <v>0</v>
      </c>
      <c r="AA202" s="223">
        <f>Z202*K202</f>
        <v>0</v>
      </c>
      <c r="AR202" s="24" t="s">
        <v>371</v>
      </c>
      <c r="AT202" s="24" t="s">
        <v>294</v>
      </c>
      <c r="AU202" s="24" t="s">
        <v>86</v>
      </c>
      <c r="AY202" s="24" t="s">
        <v>165</v>
      </c>
      <c r="BE202" s="138">
        <f>IF(U202="základná",N202,0)</f>
        <v>0</v>
      </c>
      <c r="BF202" s="138">
        <f>IF(U202="znížená",N202,0)</f>
        <v>0</v>
      </c>
      <c r="BG202" s="138">
        <f>IF(U202="zákl. prenesená",N202,0)</f>
        <v>0</v>
      </c>
      <c r="BH202" s="138">
        <f>IF(U202="zníž. prenesená",N202,0)</f>
        <v>0</v>
      </c>
      <c r="BI202" s="138">
        <f>IF(U202="nulová",N202,0)</f>
        <v>0</v>
      </c>
      <c r="BJ202" s="24" t="s">
        <v>86</v>
      </c>
      <c r="BK202" s="224">
        <f>ROUND(L202*K202,3)</f>
        <v>0</v>
      </c>
      <c r="BL202" s="24" t="s">
        <v>299</v>
      </c>
      <c r="BM202" s="24" t="s">
        <v>565</v>
      </c>
    </row>
    <row r="203" s="1" customFormat="1" ht="25.5" customHeight="1">
      <c r="B203" s="179"/>
      <c r="C203" s="215" t="s">
        <v>359</v>
      </c>
      <c r="D203" s="215" t="s">
        <v>166</v>
      </c>
      <c r="E203" s="216" t="s">
        <v>566</v>
      </c>
      <c r="F203" s="217" t="s">
        <v>567</v>
      </c>
      <c r="G203" s="217"/>
      <c r="H203" s="217"/>
      <c r="I203" s="217"/>
      <c r="J203" s="218" t="s">
        <v>286</v>
      </c>
      <c r="K203" s="219">
        <v>542.96600000000001</v>
      </c>
      <c r="L203" s="220">
        <v>0</v>
      </c>
      <c r="M203" s="220"/>
      <c r="N203" s="219">
        <f>ROUND(L203*K203,3)</f>
        <v>0</v>
      </c>
      <c r="O203" s="219"/>
      <c r="P203" s="219"/>
      <c r="Q203" s="219"/>
      <c r="R203" s="183"/>
      <c r="T203" s="221" t="s">
        <v>5</v>
      </c>
      <c r="U203" s="58" t="s">
        <v>44</v>
      </c>
      <c r="V203" s="49"/>
      <c r="W203" s="222">
        <f>V203*K203</f>
        <v>0</v>
      </c>
      <c r="X203" s="222">
        <v>0</v>
      </c>
      <c r="Y203" s="222">
        <f>X203*K203</f>
        <v>0</v>
      </c>
      <c r="Z203" s="222">
        <v>0</v>
      </c>
      <c r="AA203" s="223">
        <f>Z203*K203</f>
        <v>0</v>
      </c>
      <c r="AR203" s="24" t="s">
        <v>299</v>
      </c>
      <c r="AT203" s="24" t="s">
        <v>166</v>
      </c>
      <c r="AU203" s="24" t="s">
        <v>86</v>
      </c>
      <c r="AY203" s="24" t="s">
        <v>165</v>
      </c>
      <c r="BE203" s="138">
        <f>IF(U203="základná",N203,0)</f>
        <v>0</v>
      </c>
      <c r="BF203" s="138">
        <f>IF(U203="znížená",N203,0)</f>
        <v>0</v>
      </c>
      <c r="BG203" s="138">
        <f>IF(U203="zákl. prenesená",N203,0)</f>
        <v>0</v>
      </c>
      <c r="BH203" s="138">
        <f>IF(U203="zníž. prenesená",N203,0)</f>
        <v>0</v>
      </c>
      <c r="BI203" s="138">
        <f>IF(U203="nulová",N203,0)</f>
        <v>0</v>
      </c>
      <c r="BJ203" s="24" t="s">
        <v>86</v>
      </c>
      <c r="BK203" s="224">
        <f>ROUND(L203*K203,3)</f>
        <v>0</v>
      </c>
      <c r="BL203" s="24" t="s">
        <v>299</v>
      </c>
      <c r="BM203" s="24" t="s">
        <v>568</v>
      </c>
    </row>
    <row r="204" s="1" customFormat="1" ht="16.5" customHeight="1">
      <c r="B204" s="179"/>
      <c r="C204" s="215" t="s">
        <v>363</v>
      </c>
      <c r="D204" s="215" t="s">
        <v>166</v>
      </c>
      <c r="E204" s="216" t="s">
        <v>569</v>
      </c>
      <c r="F204" s="217" t="s">
        <v>570</v>
      </c>
      <c r="G204" s="217"/>
      <c r="H204" s="217"/>
      <c r="I204" s="217"/>
      <c r="J204" s="218" t="s">
        <v>286</v>
      </c>
      <c r="K204" s="219">
        <v>345.524</v>
      </c>
      <c r="L204" s="220">
        <v>0</v>
      </c>
      <c r="M204" s="220"/>
      <c r="N204" s="219">
        <f>ROUND(L204*K204,3)</f>
        <v>0</v>
      </c>
      <c r="O204" s="219"/>
      <c r="P204" s="219"/>
      <c r="Q204" s="219"/>
      <c r="R204" s="183"/>
      <c r="T204" s="221" t="s">
        <v>5</v>
      </c>
      <c r="U204" s="58" t="s">
        <v>44</v>
      </c>
      <c r="V204" s="49"/>
      <c r="W204" s="222">
        <f>V204*K204</f>
        <v>0</v>
      </c>
      <c r="X204" s="222">
        <v>0</v>
      </c>
      <c r="Y204" s="222">
        <f>X204*K204</f>
        <v>0</v>
      </c>
      <c r="Z204" s="222">
        <v>0</v>
      </c>
      <c r="AA204" s="223">
        <f>Z204*K204</f>
        <v>0</v>
      </c>
      <c r="AR204" s="24" t="s">
        <v>299</v>
      </c>
      <c r="AT204" s="24" t="s">
        <v>166</v>
      </c>
      <c r="AU204" s="24" t="s">
        <v>86</v>
      </c>
      <c r="AY204" s="24" t="s">
        <v>165</v>
      </c>
      <c r="BE204" s="138">
        <f>IF(U204="základná",N204,0)</f>
        <v>0</v>
      </c>
      <c r="BF204" s="138">
        <f>IF(U204="znížená",N204,0)</f>
        <v>0</v>
      </c>
      <c r="BG204" s="138">
        <f>IF(U204="zákl. prenesená",N204,0)</f>
        <v>0</v>
      </c>
      <c r="BH204" s="138">
        <f>IF(U204="zníž. prenesená",N204,0)</f>
        <v>0</v>
      </c>
      <c r="BI204" s="138">
        <f>IF(U204="nulová",N204,0)</f>
        <v>0</v>
      </c>
      <c r="BJ204" s="24" t="s">
        <v>86</v>
      </c>
      <c r="BK204" s="224">
        <f>ROUND(L204*K204,3)</f>
        <v>0</v>
      </c>
      <c r="BL204" s="24" t="s">
        <v>299</v>
      </c>
      <c r="BM204" s="24" t="s">
        <v>571</v>
      </c>
    </row>
    <row r="205" s="1" customFormat="1" ht="16.5" customHeight="1">
      <c r="B205" s="179"/>
      <c r="C205" s="266" t="s">
        <v>367</v>
      </c>
      <c r="D205" s="266" t="s">
        <v>294</v>
      </c>
      <c r="E205" s="267" t="s">
        <v>572</v>
      </c>
      <c r="F205" s="268" t="s">
        <v>573</v>
      </c>
      <c r="G205" s="268"/>
      <c r="H205" s="268"/>
      <c r="I205" s="268"/>
      <c r="J205" s="269" t="s">
        <v>464</v>
      </c>
      <c r="K205" s="270">
        <v>2.3029999999999999</v>
      </c>
      <c r="L205" s="271">
        <v>0</v>
      </c>
      <c r="M205" s="271"/>
      <c r="N205" s="270">
        <f>ROUND(L205*K205,3)</f>
        <v>0</v>
      </c>
      <c r="O205" s="219"/>
      <c r="P205" s="219"/>
      <c r="Q205" s="219"/>
      <c r="R205" s="183"/>
      <c r="T205" s="221" t="s">
        <v>5</v>
      </c>
      <c r="U205" s="58" t="s">
        <v>44</v>
      </c>
      <c r="V205" s="49"/>
      <c r="W205" s="222">
        <f>V205*K205</f>
        <v>0</v>
      </c>
      <c r="X205" s="222">
        <v>0.55000000000000004</v>
      </c>
      <c r="Y205" s="222">
        <f>X205*K205</f>
        <v>1.2666500000000001</v>
      </c>
      <c r="Z205" s="222">
        <v>0</v>
      </c>
      <c r="AA205" s="223">
        <f>Z205*K205</f>
        <v>0</v>
      </c>
      <c r="AR205" s="24" t="s">
        <v>371</v>
      </c>
      <c r="AT205" s="24" t="s">
        <v>294</v>
      </c>
      <c r="AU205" s="24" t="s">
        <v>86</v>
      </c>
      <c r="AY205" s="24" t="s">
        <v>165</v>
      </c>
      <c r="BE205" s="138">
        <f>IF(U205="základná",N205,0)</f>
        <v>0</v>
      </c>
      <c r="BF205" s="138">
        <f>IF(U205="znížená",N205,0)</f>
        <v>0</v>
      </c>
      <c r="BG205" s="138">
        <f>IF(U205="zákl. prenesená",N205,0)</f>
        <v>0</v>
      </c>
      <c r="BH205" s="138">
        <f>IF(U205="zníž. prenesená",N205,0)</f>
        <v>0</v>
      </c>
      <c r="BI205" s="138">
        <f>IF(U205="nulová",N205,0)</f>
        <v>0</v>
      </c>
      <c r="BJ205" s="24" t="s">
        <v>86</v>
      </c>
      <c r="BK205" s="224">
        <f>ROUND(L205*K205,3)</f>
        <v>0</v>
      </c>
      <c r="BL205" s="24" t="s">
        <v>299</v>
      </c>
      <c r="BM205" s="24" t="s">
        <v>574</v>
      </c>
    </row>
    <row r="206" s="10" customFormat="1" ht="25.5" customHeight="1">
      <c r="B206" s="227"/>
      <c r="C206" s="228"/>
      <c r="D206" s="228"/>
      <c r="E206" s="229" t="s">
        <v>5</v>
      </c>
      <c r="F206" s="230" t="s">
        <v>575</v>
      </c>
      <c r="G206" s="231"/>
      <c r="H206" s="231"/>
      <c r="I206" s="231"/>
      <c r="J206" s="228"/>
      <c r="K206" s="232">
        <v>1.3029999999999999</v>
      </c>
      <c r="L206" s="228"/>
      <c r="M206" s="228"/>
      <c r="N206" s="228"/>
      <c r="O206" s="228"/>
      <c r="P206" s="228"/>
      <c r="Q206" s="228"/>
      <c r="R206" s="233"/>
      <c r="T206" s="234"/>
      <c r="U206" s="228"/>
      <c r="V206" s="228"/>
      <c r="W206" s="228"/>
      <c r="X206" s="228"/>
      <c r="Y206" s="228"/>
      <c r="Z206" s="228"/>
      <c r="AA206" s="235"/>
      <c r="AT206" s="236" t="s">
        <v>175</v>
      </c>
      <c r="AU206" s="236" t="s">
        <v>86</v>
      </c>
      <c r="AV206" s="10" t="s">
        <v>86</v>
      </c>
      <c r="AW206" s="10" t="s">
        <v>33</v>
      </c>
      <c r="AX206" s="10" t="s">
        <v>77</v>
      </c>
      <c r="AY206" s="236" t="s">
        <v>165</v>
      </c>
    </row>
    <row r="207" s="10" customFormat="1" ht="16.5" customHeight="1">
      <c r="B207" s="227"/>
      <c r="C207" s="228"/>
      <c r="D207" s="228"/>
      <c r="E207" s="229" t="s">
        <v>5</v>
      </c>
      <c r="F207" s="237" t="s">
        <v>576</v>
      </c>
      <c r="G207" s="228"/>
      <c r="H207" s="228"/>
      <c r="I207" s="228"/>
      <c r="J207" s="228"/>
      <c r="K207" s="232">
        <v>0.82899999999999996</v>
      </c>
      <c r="L207" s="228"/>
      <c r="M207" s="228"/>
      <c r="N207" s="228"/>
      <c r="O207" s="228"/>
      <c r="P207" s="228"/>
      <c r="Q207" s="228"/>
      <c r="R207" s="233"/>
      <c r="T207" s="234"/>
      <c r="U207" s="228"/>
      <c r="V207" s="228"/>
      <c r="W207" s="228"/>
      <c r="X207" s="228"/>
      <c r="Y207" s="228"/>
      <c r="Z207" s="228"/>
      <c r="AA207" s="235"/>
      <c r="AT207" s="236" t="s">
        <v>175</v>
      </c>
      <c r="AU207" s="236" t="s">
        <v>86</v>
      </c>
      <c r="AV207" s="10" t="s">
        <v>86</v>
      </c>
      <c r="AW207" s="10" t="s">
        <v>33</v>
      </c>
      <c r="AX207" s="10" t="s">
        <v>77</v>
      </c>
      <c r="AY207" s="236" t="s">
        <v>165</v>
      </c>
    </row>
    <row r="208" s="11" customFormat="1" ht="16.5" customHeight="1">
      <c r="B208" s="238"/>
      <c r="C208" s="239"/>
      <c r="D208" s="239"/>
      <c r="E208" s="240" t="s">
        <v>5</v>
      </c>
      <c r="F208" s="241" t="s">
        <v>183</v>
      </c>
      <c r="G208" s="239"/>
      <c r="H208" s="239"/>
      <c r="I208" s="239"/>
      <c r="J208" s="239"/>
      <c r="K208" s="242">
        <v>2.1320000000000001</v>
      </c>
      <c r="L208" s="239"/>
      <c r="M208" s="239"/>
      <c r="N208" s="239"/>
      <c r="O208" s="239"/>
      <c r="P208" s="239"/>
      <c r="Q208" s="239"/>
      <c r="R208" s="243"/>
      <c r="T208" s="244"/>
      <c r="U208" s="239"/>
      <c r="V208" s="239"/>
      <c r="W208" s="239"/>
      <c r="X208" s="239"/>
      <c r="Y208" s="239"/>
      <c r="Z208" s="239"/>
      <c r="AA208" s="245"/>
      <c r="AT208" s="246" t="s">
        <v>175</v>
      </c>
      <c r="AU208" s="246" t="s">
        <v>86</v>
      </c>
      <c r="AV208" s="11" t="s">
        <v>92</v>
      </c>
      <c r="AW208" s="11" t="s">
        <v>33</v>
      </c>
      <c r="AX208" s="11" t="s">
        <v>77</v>
      </c>
      <c r="AY208" s="246" t="s">
        <v>165</v>
      </c>
    </row>
    <row r="209" s="10" customFormat="1" ht="16.5" customHeight="1">
      <c r="B209" s="227"/>
      <c r="C209" s="228"/>
      <c r="D209" s="228"/>
      <c r="E209" s="229" t="s">
        <v>5</v>
      </c>
      <c r="F209" s="237" t="s">
        <v>577</v>
      </c>
      <c r="G209" s="228"/>
      <c r="H209" s="228"/>
      <c r="I209" s="228"/>
      <c r="J209" s="228"/>
      <c r="K209" s="232">
        <v>2.3029999999999999</v>
      </c>
      <c r="L209" s="228"/>
      <c r="M209" s="228"/>
      <c r="N209" s="228"/>
      <c r="O209" s="228"/>
      <c r="P209" s="228"/>
      <c r="Q209" s="228"/>
      <c r="R209" s="233"/>
      <c r="T209" s="234"/>
      <c r="U209" s="228"/>
      <c r="V209" s="228"/>
      <c r="W209" s="228"/>
      <c r="X209" s="228"/>
      <c r="Y209" s="228"/>
      <c r="Z209" s="228"/>
      <c r="AA209" s="235"/>
      <c r="AT209" s="236" t="s">
        <v>175</v>
      </c>
      <c r="AU209" s="236" t="s">
        <v>86</v>
      </c>
      <c r="AV209" s="10" t="s">
        <v>86</v>
      </c>
      <c r="AW209" s="10" t="s">
        <v>33</v>
      </c>
      <c r="AX209" s="10" t="s">
        <v>77</v>
      </c>
      <c r="AY209" s="236" t="s">
        <v>165</v>
      </c>
    </row>
    <row r="210" s="11" customFormat="1" ht="16.5" customHeight="1">
      <c r="B210" s="238"/>
      <c r="C210" s="239"/>
      <c r="D210" s="239"/>
      <c r="E210" s="240" t="s">
        <v>5</v>
      </c>
      <c r="F210" s="241" t="s">
        <v>183</v>
      </c>
      <c r="G210" s="239"/>
      <c r="H210" s="239"/>
      <c r="I210" s="239"/>
      <c r="J210" s="239"/>
      <c r="K210" s="242">
        <v>2.3029999999999999</v>
      </c>
      <c r="L210" s="239"/>
      <c r="M210" s="239"/>
      <c r="N210" s="239"/>
      <c r="O210" s="239"/>
      <c r="P210" s="239"/>
      <c r="Q210" s="239"/>
      <c r="R210" s="243"/>
      <c r="T210" s="244"/>
      <c r="U210" s="239"/>
      <c r="V210" s="239"/>
      <c r="W210" s="239"/>
      <c r="X210" s="239"/>
      <c r="Y210" s="239"/>
      <c r="Z210" s="239"/>
      <c r="AA210" s="245"/>
      <c r="AT210" s="246" t="s">
        <v>175</v>
      </c>
      <c r="AU210" s="246" t="s">
        <v>86</v>
      </c>
      <c r="AV210" s="11" t="s">
        <v>92</v>
      </c>
      <c r="AW210" s="11" t="s">
        <v>33</v>
      </c>
      <c r="AX210" s="11" t="s">
        <v>83</v>
      </c>
      <c r="AY210" s="246" t="s">
        <v>165</v>
      </c>
    </row>
    <row r="211" s="1" customFormat="1" ht="38.25" customHeight="1">
      <c r="B211" s="179"/>
      <c r="C211" s="215" t="s">
        <v>371</v>
      </c>
      <c r="D211" s="215" t="s">
        <v>166</v>
      </c>
      <c r="E211" s="216" t="s">
        <v>578</v>
      </c>
      <c r="F211" s="217" t="s">
        <v>579</v>
      </c>
      <c r="G211" s="217"/>
      <c r="H211" s="217"/>
      <c r="I211" s="217"/>
      <c r="J211" s="218" t="s">
        <v>169</v>
      </c>
      <c r="K211" s="219">
        <v>164.535</v>
      </c>
      <c r="L211" s="220">
        <v>0</v>
      </c>
      <c r="M211" s="220"/>
      <c r="N211" s="219">
        <f>ROUND(L211*K211,3)</f>
        <v>0</v>
      </c>
      <c r="O211" s="219"/>
      <c r="P211" s="219"/>
      <c r="Q211" s="219"/>
      <c r="R211" s="183"/>
      <c r="T211" s="221" t="s">
        <v>5</v>
      </c>
      <c r="U211" s="58" t="s">
        <v>44</v>
      </c>
      <c r="V211" s="49"/>
      <c r="W211" s="222">
        <f>V211*K211</f>
        <v>0</v>
      </c>
      <c r="X211" s="222">
        <v>0</v>
      </c>
      <c r="Y211" s="222">
        <f>X211*K211</f>
        <v>0</v>
      </c>
      <c r="Z211" s="222">
        <v>0.0050000000000000001</v>
      </c>
      <c r="AA211" s="223">
        <f>Z211*K211</f>
        <v>0.82267500000000005</v>
      </c>
      <c r="AR211" s="24" t="s">
        <v>299</v>
      </c>
      <c r="AT211" s="24" t="s">
        <v>166</v>
      </c>
      <c r="AU211" s="24" t="s">
        <v>86</v>
      </c>
      <c r="AY211" s="24" t="s">
        <v>165</v>
      </c>
      <c r="BE211" s="138">
        <f>IF(U211="základná",N211,0)</f>
        <v>0</v>
      </c>
      <c r="BF211" s="138">
        <f>IF(U211="znížená",N211,0)</f>
        <v>0</v>
      </c>
      <c r="BG211" s="138">
        <f>IF(U211="zákl. prenesená",N211,0)</f>
        <v>0</v>
      </c>
      <c r="BH211" s="138">
        <f>IF(U211="zníž. prenesená",N211,0)</f>
        <v>0</v>
      </c>
      <c r="BI211" s="138">
        <f>IF(U211="nulová",N211,0)</f>
        <v>0</v>
      </c>
      <c r="BJ211" s="24" t="s">
        <v>86</v>
      </c>
      <c r="BK211" s="224">
        <f>ROUND(L211*K211,3)</f>
        <v>0</v>
      </c>
      <c r="BL211" s="24" t="s">
        <v>299</v>
      </c>
      <c r="BM211" s="24" t="s">
        <v>580</v>
      </c>
    </row>
    <row r="212" s="1" customFormat="1" ht="51" customHeight="1">
      <c r="B212" s="179"/>
      <c r="C212" s="215" t="s">
        <v>375</v>
      </c>
      <c r="D212" s="215" t="s">
        <v>166</v>
      </c>
      <c r="E212" s="216" t="s">
        <v>581</v>
      </c>
      <c r="F212" s="217" t="s">
        <v>582</v>
      </c>
      <c r="G212" s="217"/>
      <c r="H212" s="217"/>
      <c r="I212" s="217"/>
      <c r="J212" s="218" t="s">
        <v>464</v>
      </c>
      <c r="K212" s="219">
        <v>8.9629999999999992</v>
      </c>
      <c r="L212" s="220">
        <v>0</v>
      </c>
      <c r="M212" s="220"/>
      <c r="N212" s="219">
        <f>ROUND(L212*K212,3)</f>
        <v>0</v>
      </c>
      <c r="O212" s="219"/>
      <c r="P212" s="219"/>
      <c r="Q212" s="219"/>
      <c r="R212" s="183"/>
      <c r="T212" s="221" t="s">
        <v>5</v>
      </c>
      <c r="U212" s="58" t="s">
        <v>44</v>
      </c>
      <c r="V212" s="49"/>
      <c r="W212" s="222">
        <f>V212*K212</f>
        <v>0</v>
      </c>
      <c r="X212" s="222">
        <v>0.023115177000000001</v>
      </c>
      <c r="Y212" s="222">
        <f>X212*K212</f>
        <v>0.20718133145099998</v>
      </c>
      <c r="Z212" s="222">
        <v>0</v>
      </c>
      <c r="AA212" s="223">
        <f>Z212*K212</f>
        <v>0</v>
      </c>
      <c r="AR212" s="24" t="s">
        <v>299</v>
      </c>
      <c r="AT212" s="24" t="s">
        <v>166</v>
      </c>
      <c r="AU212" s="24" t="s">
        <v>86</v>
      </c>
      <c r="AY212" s="24" t="s">
        <v>165</v>
      </c>
      <c r="BE212" s="138">
        <f>IF(U212="základná",N212,0)</f>
        <v>0</v>
      </c>
      <c r="BF212" s="138">
        <f>IF(U212="znížená",N212,0)</f>
        <v>0</v>
      </c>
      <c r="BG212" s="138">
        <f>IF(U212="zákl. prenesená",N212,0)</f>
        <v>0</v>
      </c>
      <c r="BH212" s="138">
        <f>IF(U212="zníž. prenesená",N212,0)</f>
        <v>0</v>
      </c>
      <c r="BI212" s="138">
        <f>IF(U212="nulová",N212,0)</f>
        <v>0</v>
      </c>
      <c r="BJ212" s="24" t="s">
        <v>86</v>
      </c>
      <c r="BK212" s="224">
        <f>ROUND(L212*K212,3)</f>
        <v>0</v>
      </c>
      <c r="BL212" s="24" t="s">
        <v>299</v>
      </c>
      <c r="BM212" s="24" t="s">
        <v>583</v>
      </c>
    </row>
    <row r="213" s="10" customFormat="1" ht="16.5" customHeight="1">
      <c r="B213" s="227"/>
      <c r="C213" s="228"/>
      <c r="D213" s="228"/>
      <c r="E213" s="229" t="s">
        <v>5</v>
      </c>
      <c r="F213" s="230" t="s">
        <v>584</v>
      </c>
      <c r="G213" s="231"/>
      <c r="H213" s="231"/>
      <c r="I213" s="231"/>
      <c r="J213" s="228"/>
      <c r="K213" s="232">
        <v>2.3029999999999999</v>
      </c>
      <c r="L213" s="228"/>
      <c r="M213" s="228"/>
      <c r="N213" s="228"/>
      <c r="O213" s="228"/>
      <c r="P213" s="228"/>
      <c r="Q213" s="228"/>
      <c r="R213" s="233"/>
      <c r="T213" s="234"/>
      <c r="U213" s="228"/>
      <c r="V213" s="228"/>
      <c r="W213" s="228"/>
      <c r="X213" s="228"/>
      <c r="Y213" s="228"/>
      <c r="Z213" s="228"/>
      <c r="AA213" s="235"/>
      <c r="AT213" s="236" t="s">
        <v>175</v>
      </c>
      <c r="AU213" s="236" t="s">
        <v>86</v>
      </c>
      <c r="AV213" s="10" t="s">
        <v>86</v>
      </c>
      <c r="AW213" s="10" t="s">
        <v>33</v>
      </c>
      <c r="AX213" s="10" t="s">
        <v>77</v>
      </c>
      <c r="AY213" s="236" t="s">
        <v>165</v>
      </c>
    </row>
    <row r="214" s="10" customFormat="1" ht="16.5" customHeight="1">
      <c r="B214" s="227"/>
      <c r="C214" s="228"/>
      <c r="D214" s="228"/>
      <c r="E214" s="229" t="s">
        <v>5</v>
      </c>
      <c r="F214" s="237" t="s">
        <v>585</v>
      </c>
      <c r="G214" s="228"/>
      <c r="H214" s="228"/>
      <c r="I214" s="228"/>
      <c r="J214" s="228"/>
      <c r="K214" s="232">
        <v>6.6600000000000001</v>
      </c>
      <c r="L214" s="228"/>
      <c r="M214" s="228"/>
      <c r="N214" s="228"/>
      <c r="O214" s="228"/>
      <c r="P214" s="228"/>
      <c r="Q214" s="228"/>
      <c r="R214" s="233"/>
      <c r="T214" s="234"/>
      <c r="U214" s="228"/>
      <c r="V214" s="228"/>
      <c r="W214" s="228"/>
      <c r="X214" s="228"/>
      <c r="Y214" s="228"/>
      <c r="Z214" s="228"/>
      <c r="AA214" s="235"/>
      <c r="AT214" s="236" t="s">
        <v>175</v>
      </c>
      <c r="AU214" s="236" t="s">
        <v>86</v>
      </c>
      <c r="AV214" s="10" t="s">
        <v>86</v>
      </c>
      <c r="AW214" s="10" t="s">
        <v>33</v>
      </c>
      <c r="AX214" s="10" t="s">
        <v>77</v>
      </c>
      <c r="AY214" s="236" t="s">
        <v>165</v>
      </c>
    </row>
    <row r="215" s="11" customFormat="1" ht="16.5" customHeight="1">
      <c r="B215" s="238"/>
      <c r="C215" s="239"/>
      <c r="D215" s="239"/>
      <c r="E215" s="240" t="s">
        <v>5</v>
      </c>
      <c r="F215" s="241" t="s">
        <v>183</v>
      </c>
      <c r="G215" s="239"/>
      <c r="H215" s="239"/>
      <c r="I215" s="239"/>
      <c r="J215" s="239"/>
      <c r="K215" s="242">
        <v>8.9629999999999992</v>
      </c>
      <c r="L215" s="239"/>
      <c r="M215" s="239"/>
      <c r="N215" s="239"/>
      <c r="O215" s="239"/>
      <c r="P215" s="239"/>
      <c r="Q215" s="239"/>
      <c r="R215" s="243"/>
      <c r="T215" s="244"/>
      <c r="U215" s="239"/>
      <c r="V215" s="239"/>
      <c r="W215" s="239"/>
      <c r="X215" s="239"/>
      <c r="Y215" s="239"/>
      <c r="Z215" s="239"/>
      <c r="AA215" s="245"/>
      <c r="AT215" s="246" t="s">
        <v>175</v>
      </c>
      <c r="AU215" s="246" t="s">
        <v>86</v>
      </c>
      <c r="AV215" s="11" t="s">
        <v>92</v>
      </c>
      <c r="AW215" s="11" t="s">
        <v>33</v>
      </c>
      <c r="AX215" s="11" t="s">
        <v>83</v>
      </c>
      <c r="AY215" s="246" t="s">
        <v>165</v>
      </c>
    </row>
    <row r="216" s="1" customFormat="1" ht="51" customHeight="1">
      <c r="B216" s="179"/>
      <c r="C216" s="215" t="s">
        <v>379</v>
      </c>
      <c r="D216" s="215" t="s">
        <v>166</v>
      </c>
      <c r="E216" s="216" t="s">
        <v>586</v>
      </c>
      <c r="F216" s="217" t="s">
        <v>587</v>
      </c>
      <c r="G216" s="217"/>
      <c r="H216" s="217"/>
      <c r="I216" s="217"/>
      <c r="J216" s="218" t="s">
        <v>169</v>
      </c>
      <c r="K216" s="219">
        <v>31.364999999999998</v>
      </c>
      <c r="L216" s="220">
        <v>0</v>
      </c>
      <c r="M216" s="220"/>
      <c r="N216" s="219">
        <f>ROUND(L216*K216,3)</f>
        <v>0</v>
      </c>
      <c r="O216" s="219"/>
      <c r="P216" s="219"/>
      <c r="Q216" s="219"/>
      <c r="R216" s="183"/>
      <c r="T216" s="221" t="s">
        <v>5</v>
      </c>
      <c r="U216" s="58" t="s">
        <v>44</v>
      </c>
      <c r="V216" s="49"/>
      <c r="W216" s="222">
        <f>V216*K216</f>
        <v>0</v>
      </c>
      <c r="X216" s="222">
        <v>0.0085400000000000007</v>
      </c>
      <c r="Y216" s="222">
        <f>X216*K216</f>
        <v>0.26785710000000001</v>
      </c>
      <c r="Z216" s="222">
        <v>0</v>
      </c>
      <c r="AA216" s="223">
        <f>Z216*K216</f>
        <v>0</v>
      </c>
      <c r="AR216" s="24" t="s">
        <v>299</v>
      </c>
      <c r="AT216" s="24" t="s">
        <v>166</v>
      </c>
      <c r="AU216" s="24" t="s">
        <v>86</v>
      </c>
      <c r="AY216" s="24" t="s">
        <v>165</v>
      </c>
      <c r="BE216" s="138">
        <f>IF(U216="základná",N216,0)</f>
        <v>0</v>
      </c>
      <c r="BF216" s="138">
        <f>IF(U216="znížená",N216,0)</f>
        <v>0</v>
      </c>
      <c r="BG216" s="138">
        <f>IF(U216="zákl. prenesená",N216,0)</f>
        <v>0</v>
      </c>
      <c r="BH216" s="138">
        <f>IF(U216="zníž. prenesená",N216,0)</f>
        <v>0</v>
      </c>
      <c r="BI216" s="138">
        <f>IF(U216="nulová",N216,0)</f>
        <v>0</v>
      </c>
      <c r="BJ216" s="24" t="s">
        <v>86</v>
      </c>
      <c r="BK216" s="224">
        <f>ROUND(L216*K216,3)</f>
        <v>0</v>
      </c>
      <c r="BL216" s="24" t="s">
        <v>299</v>
      </c>
      <c r="BM216" s="24" t="s">
        <v>588</v>
      </c>
    </row>
    <row r="217" s="12" customFormat="1" ht="16.5" customHeight="1">
      <c r="B217" s="247"/>
      <c r="C217" s="248"/>
      <c r="D217" s="248"/>
      <c r="E217" s="249" t="s">
        <v>5</v>
      </c>
      <c r="F217" s="250" t="s">
        <v>274</v>
      </c>
      <c r="G217" s="251"/>
      <c r="H217" s="251"/>
      <c r="I217" s="251"/>
      <c r="J217" s="248"/>
      <c r="K217" s="249" t="s">
        <v>5</v>
      </c>
      <c r="L217" s="248"/>
      <c r="M217" s="248"/>
      <c r="N217" s="248"/>
      <c r="O217" s="248"/>
      <c r="P217" s="248"/>
      <c r="Q217" s="248"/>
      <c r="R217" s="252"/>
      <c r="T217" s="253"/>
      <c r="U217" s="248"/>
      <c r="V217" s="248"/>
      <c r="W217" s="248"/>
      <c r="X217" s="248"/>
      <c r="Y217" s="248"/>
      <c r="Z217" s="248"/>
      <c r="AA217" s="254"/>
      <c r="AT217" s="255" t="s">
        <v>175</v>
      </c>
      <c r="AU217" s="255" t="s">
        <v>86</v>
      </c>
      <c r="AV217" s="12" t="s">
        <v>83</v>
      </c>
      <c r="AW217" s="12" t="s">
        <v>33</v>
      </c>
      <c r="AX217" s="12" t="s">
        <v>77</v>
      </c>
      <c r="AY217" s="255" t="s">
        <v>165</v>
      </c>
    </row>
    <row r="218" s="12" customFormat="1" ht="16.5" customHeight="1">
      <c r="B218" s="247"/>
      <c r="C218" s="248"/>
      <c r="D218" s="248"/>
      <c r="E218" s="249" t="s">
        <v>5</v>
      </c>
      <c r="F218" s="256" t="s">
        <v>275</v>
      </c>
      <c r="G218" s="248"/>
      <c r="H218" s="248"/>
      <c r="I218" s="248"/>
      <c r="J218" s="248"/>
      <c r="K218" s="249" t="s">
        <v>5</v>
      </c>
      <c r="L218" s="248"/>
      <c r="M218" s="248"/>
      <c r="N218" s="248"/>
      <c r="O218" s="248"/>
      <c r="P218" s="248"/>
      <c r="Q218" s="248"/>
      <c r="R218" s="252"/>
      <c r="T218" s="253"/>
      <c r="U218" s="248"/>
      <c r="V218" s="248"/>
      <c r="W218" s="248"/>
      <c r="X218" s="248"/>
      <c r="Y218" s="248"/>
      <c r="Z218" s="248"/>
      <c r="AA218" s="254"/>
      <c r="AT218" s="255" t="s">
        <v>175</v>
      </c>
      <c r="AU218" s="255" t="s">
        <v>86</v>
      </c>
      <c r="AV218" s="12" t="s">
        <v>83</v>
      </c>
      <c r="AW218" s="12" t="s">
        <v>33</v>
      </c>
      <c r="AX218" s="12" t="s">
        <v>77</v>
      </c>
      <c r="AY218" s="255" t="s">
        <v>165</v>
      </c>
    </row>
    <row r="219" s="10" customFormat="1" ht="16.5" customHeight="1">
      <c r="B219" s="227"/>
      <c r="C219" s="228"/>
      <c r="D219" s="228"/>
      <c r="E219" s="229" t="s">
        <v>5</v>
      </c>
      <c r="F219" s="237" t="s">
        <v>276</v>
      </c>
      <c r="G219" s="228"/>
      <c r="H219" s="228"/>
      <c r="I219" s="228"/>
      <c r="J219" s="228"/>
      <c r="K219" s="232">
        <v>31.364999999999998</v>
      </c>
      <c r="L219" s="228"/>
      <c r="M219" s="228"/>
      <c r="N219" s="228"/>
      <c r="O219" s="228"/>
      <c r="P219" s="228"/>
      <c r="Q219" s="228"/>
      <c r="R219" s="233"/>
      <c r="T219" s="234"/>
      <c r="U219" s="228"/>
      <c r="V219" s="228"/>
      <c r="W219" s="228"/>
      <c r="X219" s="228"/>
      <c r="Y219" s="228"/>
      <c r="Z219" s="228"/>
      <c r="AA219" s="235"/>
      <c r="AT219" s="236" t="s">
        <v>175</v>
      </c>
      <c r="AU219" s="236" t="s">
        <v>86</v>
      </c>
      <c r="AV219" s="10" t="s">
        <v>86</v>
      </c>
      <c r="AW219" s="10" t="s">
        <v>33</v>
      </c>
      <c r="AX219" s="10" t="s">
        <v>77</v>
      </c>
      <c r="AY219" s="236" t="s">
        <v>165</v>
      </c>
    </row>
    <row r="220" s="11" customFormat="1" ht="16.5" customHeight="1">
      <c r="B220" s="238"/>
      <c r="C220" s="239"/>
      <c r="D220" s="239"/>
      <c r="E220" s="240" t="s">
        <v>5</v>
      </c>
      <c r="F220" s="241" t="s">
        <v>183</v>
      </c>
      <c r="G220" s="239"/>
      <c r="H220" s="239"/>
      <c r="I220" s="239"/>
      <c r="J220" s="239"/>
      <c r="K220" s="242">
        <v>31.364999999999998</v>
      </c>
      <c r="L220" s="239"/>
      <c r="M220" s="239"/>
      <c r="N220" s="239"/>
      <c r="O220" s="239"/>
      <c r="P220" s="239"/>
      <c r="Q220" s="239"/>
      <c r="R220" s="243"/>
      <c r="T220" s="244"/>
      <c r="U220" s="239"/>
      <c r="V220" s="239"/>
      <c r="W220" s="239"/>
      <c r="X220" s="239"/>
      <c r="Y220" s="239"/>
      <c r="Z220" s="239"/>
      <c r="AA220" s="245"/>
      <c r="AT220" s="246" t="s">
        <v>175</v>
      </c>
      <c r="AU220" s="246" t="s">
        <v>86</v>
      </c>
      <c r="AV220" s="11" t="s">
        <v>92</v>
      </c>
      <c r="AW220" s="11" t="s">
        <v>33</v>
      </c>
      <c r="AX220" s="11" t="s">
        <v>83</v>
      </c>
      <c r="AY220" s="246" t="s">
        <v>165</v>
      </c>
    </row>
    <row r="221" s="1" customFormat="1" ht="38.25" customHeight="1">
      <c r="B221" s="179"/>
      <c r="C221" s="215" t="s">
        <v>383</v>
      </c>
      <c r="D221" s="215" t="s">
        <v>166</v>
      </c>
      <c r="E221" s="216" t="s">
        <v>589</v>
      </c>
      <c r="F221" s="217" t="s">
        <v>590</v>
      </c>
      <c r="G221" s="217"/>
      <c r="H221" s="217"/>
      <c r="I221" s="217"/>
      <c r="J221" s="218" t="s">
        <v>169</v>
      </c>
      <c r="K221" s="219">
        <v>78.299999999999997</v>
      </c>
      <c r="L221" s="220">
        <v>0</v>
      </c>
      <c r="M221" s="220"/>
      <c r="N221" s="219">
        <f>ROUND(L221*K221,3)</f>
        <v>0</v>
      </c>
      <c r="O221" s="219"/>
      <c r="P221" s="219"/>
      <c r="Q221" s="219"/>
      <c r="R221" s="183"/>
      <c r="T221" s="221" t="s">
        <v>5</v>
      </c>
      <c r="U221" s="58" t="s">
        <v>44</v>
      </c>
      <c r="V221" s="49"/>
      <c r="W221" s="222">
        <f>V221*K221</f>
        <v>0</v>
      </c>
      <c r="X221" s="222">
        <v>0.01174</v>
      </c>
      <c r="Y221" s="222">
        <f>X221*K221</f>
        <v>0.919242</v>
      </c>
      <c r="Z221" s="222">
        <v>0</v>
      </c>
      <c r="AA221" s="223">
        <f>Z221*K221</f>
        <v>0</v>
      </c>
      <c r="AR221" s="24" t="s">
        <v>299</v>
      </c>
      <c r="AT221" s="24" t="s">
        <v>166</v>
      </c>
      <c r="AU221" s="24" t="s">
        <v>86</v>
      </c>
      <c r="AY221" s="24" t="s">
        <v>165</v>
      </c>
      <c r="BE221" s="138">
        <f>IF(U221="základná",N221,0)</f>
        <v>0</v>
      </c>
      <c r="BF221" s="138">
        <f>IF(U221="znížená",N221,0)</f>
        <v>0</v>
      </c>
      <c r="BG221" s="138">
        <f>IF(U221="zákl. prenesená",N221,0)</f>
        <v>0</v>
      </c>
      <c r="BH221" s="138">
        <f>IF(U221="zníž. prenesená",N221,0)</f>
        <v>0</v>
      </c>
      <c r="BI221" s="138">
        <f>IF(U221="nulová",N221,0)</f>
        <v>0</v>
      </c>
      <c r="BJ221" s="24" t="s">
        <v>86</v>
      </c>
      <c r="BK221" s="224">
        <f>ROUND(L221*K221,3)</f>
        <v>0</v>
      </c>
      <c r="BL221" s="24" t="s">
        <v>299</v>
      </c>
      <c r="BM221" s="24" t="s">
        <v>591</v>
      </c>
    </row>
    <row r="222" s="1" customFormat="1" ht="38.25" customHeight="1">
      <c r="B222" s="179"/>
      <c r="C222" s="215" t="s">
        <v>387</v>
      </c>
      <c r="D222" s="215" t="s">
        <v>166</v>
      </c>
      <c r="E222" s="216" t="s">
        <v>592</v>
      </c>
      <c r="F222" s="217" t="s">
        <v>593</v>
      </c>
      <c r="G222" s="217"/>
      <c r="H222" s="217"/>
      <c r="I222" s="217"/>
      <c r="J222" s="218" t="s">
        <v>169</v>
      </c>
      <c r="K222" s="219">
        <v>88.358000000000004</v>
      </c>
      <c r="L222" s="220">
        <v>0</v>
      </c>
      <c r="M222" s="220"/>
      <c r="N222" s="219">
        <f>ROUND(L222*K222,3)</f>
        <v>0</v>
      </c>
      <c r="O222" s="219"/>
      <c r="P222" s="219"/>
      <c r="Q222" s="219"/>
      <c r="R222" s="183"/>
      <c r="T222" s="221" t="s">
        <v>5</v>
      </c>
      <c r="U222" s="58" t="s">
        <v>44</v>
      </c>
      <c r="V222" s="49"/>
      <c r="W222" s="222">
        <f>V222*K222</f>
        <v>0</v>
      </c>
      <c r="X222" s="222">
        <v>0.01226</v>
      </c>
      <c r="Y222" s="222">
        <f>X222*K222</f>
        <v>1.08326908</v>
      </c>
      <c r="Z222" s="222">
        <v>0</v>
      </c>
      <c r="AA222" s="223">
        <f>Z222*K222</f>
        <v>0</v>
      </c>
      <c r="AR222" s="24" t="s">
        <v>299</v>
      </c>
      <c r="AT222" s="24" t="s">
        <v>166</v>
      </c>
      <c r="AU222" s="24" t="s">
        <v>86</v>
      </c>
      <c r="AY222" s="24" t="s">
        <v>165</v>
      </c>
      <c r="BE222" s="138">
        <f>IF(U222="základná",N222,0)</f>
        <v>0</v>
      </c>
      <c r="BF222" s="138">
        <f>IF(U222="znížená",N222,0)</f>
        <v>0</v>
      </c>
      <c r="BG222" s="138">
        <f>IF(U222="zákl. prenesená",N222,0)</f>
        <v>0</v>
      </c>
      <c r="BH222" s="138">
        <f>IF(U222="zníž. prenesená",N222,0)</f>
        <v>0</v>
      </c>
      <c r="BI222" s="138">
        <f>IF(U222="nulová",N222,0)</f>
        <v>0</v>
      </c>
      <c r="BJ222" s="24" t="s">
        <v>86</v>
      </c>
      <c r="BK222" s="224">
        <f>ROUND(L222*K222,3)</f>
        <v>0</v>
      </c>
      <c r="BL222" s="24" t="s">
        <v>299</v>
      </c>
      <c r="BM222" s="24" t="s">
        <v>594</v>
      </c>
    </row>
    <row r="223" s="12" customFormat="1" ht="16.5" customHeight="1">
      <c r="B223" s="247"/>
      <c r="C223" s="248"/>
      <c r="D223" s="248"/>
      <c r="E223" s="249" t="s">
        <v>5</v>
      </c>
      <c r="F223" s="250" t="s">
        <v>595</v>
      </c>
      <c r="G223" s="251"/>
      <c r="H223" s="251"/>
      <c r="I223" s="251"/>
      <c r="J223" s="248"/>
      <c r="K223" s="249" t="s">
        <v>5</v>
      </c>
      <c r="L223" s="248"/>
      <c r="M223" s="248"/>
      <c r="N223" s="248"/>
      <c r="O223" s="248"/>
      <c r="P223" s="248"/>
      <c r="Q223" s="248"/>
      <c r="R223" s="252"/>
      <c r="T223" s="253"/>
      <c r="U223" s="248"/>
      <c r="V223" s="248"/>
      <c r="W223" s="248"/>
      <c r="X223" s="248"/>
      <c r="Y223" s="248"/>
      <c r="Z223" s="248"/>
      <c r="AA223" s="254"/>
      <c r="AT223" s="255" t="s">
        <v>175</v>
      </c>
      <c r="AU223" s="255" t="s">
        <v>86</v>
      </c>
      <c r="AV223" s="12" t="s">
        <v>83</v>
      </c>
      <c r="AW223" s="12" t="s">
        <v>33</v>
      </c>
      <c r="AX223" s="12" t="s">
        <v>77</v>
      </c>
      <c r="AY223" s="255" t="s">
        <v>165</v>
      </c>
    </row>
    <row r="224" s="10" customFormat="1" ht="16.5" customHeight="1">
      <c r="B224" s="227"/>
      <c r="C224" s="228"/>
      <c r="D224" s="228"/>
      <c r="E224" s="229" t="s">
        <v>5</v>
      </c>
      <c r="F224" s="237" t="s">
        <v>515</v>
      </c>
      <c r="G224" s="228"/>
      <c r="H224" s="228"/>
      <c r="I224" s="228"/>
      <c r="J224" s="228"/>
      <c r="K224" s="232">
        <v>88.358000000000004</v>
      </c>
      <c r="L224" s="228"/>
      <c r="M224" s="228"/>
      <c r="N224" s="228"/>
      <c r="O224" s="228"/>
      <c r="P224" s="228"/>
      <c r="Q224" s="228"/>
      <c r="R224" s="233"/>
      <c r="T224" s="234"/>
      <c r="U224" s="228"/>
      <c r="V224" s="228"/>
      <c r="W224" s="228"/>
      <c r="X224" s="228"/>
      <c r="Y224" s="228"/>
      <c r="Z224" s="228"/>
      <c r="AA224" s="235"/>
      <c r="AT224" s="236" t="s">
        <v>175</v>
      </c>
      <c r="AU224" s="236" t="s">
        <v>86</v>
      </c>
      <c r="AV224" s="10" t="s">
        <v>86</v>
      </c>
      <c r="AW224" s="10" t="s">
        <v>33</v>
      </c>
      <c r="AX224" s="10" t="s">
        <v>77</v>
      </c>
      <c r="AY224" s="236" t="s">
        <v>165</v>
      </c>
    </row>
    <row r="225" s="11" customFormat="1" ht="16.5" customHeight="1">
      <c r="B225" s="238"/>
      <c r="C225" s="239"/>
      <c r="D225" s="239"/>
      <c r="E225" s="240" t="s">
        <v>5</v>
      </c>
      <c r="F225" s="241" t="s">
        <v>183</v>
      </c>
      <c r="G225" s="239"/>
      <c r="H225" s="239"/>
      <c r="I225" s="239"/>
      <c r="J225" s="239"/>
      <c r="K225" s="242">
        <v>88.358000000000004</v>
      </c>
      <c r="L225" s="239"/>
      <c r="M225" s="239"/>
      <c r="N225" s="239"/>
      <c r="O225" s="239"/>
      <c r="P225" s="239"/>
      <c r="Q225" s="239"/>
      <c r="R225" s="243"/>
      <c r="T225" s="244"/>
      <c r="U225" s="239"/>
      <c r="V225" s="239"/>
      <c r="W225" s="239"/>
      <c r="X225" s="239"/>
      <c r="Y225" s="239"/>
      <c r="Z225" s="239"/>
      <c r="AA225" s="245"/>
      <c r="AT225" s="246" t="s">
        <v>175</v>
      </c>
      <c r="AU225" s="246" t="s">
        <v>86</v>
      </c>
      <c r="AV225" s="11" t="s">
        <v>92</v>
      </c>
      <c r="AW225" s="11" t="s">
        <v>33</v>
      </c>
      <c r="AX225" s="11" t="s">
        <v>83</v>
      </c>
      <c r="AY225" s="246" t="s">
        <v>165</v>
      </c>
    </row>
    <row r="226" s="1" customFormat="1" ht="38.25" customHeight="1">
      <c r="B226" s="179"/>
      <c r="C226" s="215" t="s">
        <v>391</v>
      </c>
      <c r="D226" s="215" t="s">
        <v>166</v>
      </c>
      <c r="E226" s="216" t="s">
        <v>596</v>
      </c>
      <c r="F226" s="217" t="s">
        <v>597</v>
      </c>
      <c r="G226" s="217"/>
      <c r="H226" s="217"/>
      <c r="I226" s="217"/>
      <c r="J226" s="218" t="s">
        <v>169</v>
      </c>
      <c r="K226" s="219">
        <v>99.863</v>
      </c>
      <c r="L226" s="220">
        <v>0</v>
      </c>
      <c r="M226" s="220"/>
      <c r="N226" s="219">
        <f>ROUND(L226*K226,3)</f>
        <v>0</v>
      </c>
      <c r="O226" s="219"/>
      <c r="P226" s="219"/>
      <c r="Q226" s="219"/>
      <c r="R226" s="183"/>
      <c r="T226" s="221" t="s">
        <v>5</v>
      </c>
      <c r="U226" s="58" t="s">
        <v>44</v>
      </c>
      <c r="V226" s="49"/>
      <c r="W226" s="222">
        <f>V226*K226</f>
        <v>0</v>
      </c>
      <c r="X226" s="222">
        <v>0</v>
      </c>
      <c r="Y226" s="222">
        <f>X226*K226</f>
        <v>0</v>
      </c>
      <c r="Z226" s="222">
        <v>0.014</v>
      </c>
      <c r="AA226" s="223">
        <f>Z226*K226</f>
        <v>1.3980820000000001</v>
      </c>
      <c r="AR226" s="24" t="s">
        <v>299</v>
      </c>
      <c r="AT226" s="24" t="s">
        <v>166</v>
      </c>
      <c r="AU226" s="24" t="s">
        <v>86</v>
      </c>
      <c r="AY226" s="24" t="s">
        <v>165</v>
      </c>
      <c r="BE226" s="138">
        <f>IF(U226="základná",N226,0)</f>
        <v>0</v>
      </c>
      <c r="BF226" s="138">
        <f>IF(U226="znížená",N226,0)</f>
        <v>0</v>
      </c>
      <c r="BG226" s="138">
        <f>IF(U226="zákl. prenesená",N226,0)</f>
        <v>0</v>
      </c>
      <c r="BH226" s="138">
        <f>IF(U226="zníž. prenesená",N226,0)</f>
        <v>0</v>
      </c>
      <c r="BI226" s="138">
        <f>IF(U226="nulová",N226,0)</f>
        <v>0</v>
      </c>
      <c r="BJ226" s="24" t="s">
        <v>86</v>
      </c>
      <c r="BK226" s="224">
        <f>ROUND(L226*K226,3)</f>
        <v>0</v>
      </c>
      <c r="BL226" s="24" t="s">
        <v>299</v>
      </c>
      <c r="BM226" s="24" t="s">
        <v>598</v>
      </c>
    </row>
    <row r="227" s="12" customFormat="1" ht="16.5" customHeight="1">
      <c r="B227" s="247"/>
      <c r="C227" s="248"/>
      <c r="D227" s="248"/>
      <c r="E227" s="249" t="s">
        <v>5</v>
      </c>
      <c r="F227" s="250" t="s">
        <v>599</v>
      </c>
      <c r="G227" s="251"/>
      <c r="H227" s="251"/>
      <c r="I227" s="251"/>
      <c r="J227" s="248"/>
      <c r="K227" s="249" t="s">
        <v>5</v>
      </c>
      <c r="L227" s="248"/>
      <c r="M227" s="248"/>
      <c r="N227" s="248"/>
      <c r="O227" s="248"/>
      <c r="P227" s="248"/>
      <c r="Q227" s="248"/>
      <c r="R227" s="252"/>
      <c r="T227" s="253"/>
      <c r="U227" s="248"/>
      <c r="V227" s="248"/>
      <c r="W227" s="248"/>
      <c r="X227" s="248"/>
      <c r="Y227" s="248"/>
      <c r="Z227" s="248"/>
      <c r="AA227" s="254"/>
      <c r="AT227" s="255" t="s">
        <v>175</v>
      </c>
      <c r="AU227" s="255" t="s">
        <v>86</v>
      </c>
      <c r="AV227" s="12" t="s">
        <v>83</v>
      </c>
      <c r="AW227" s="12" t="s">
        <v>33</v>
      </c>
      <c r="AX227" s="12" t="s">
        <v>77</v>
      </c>
      <c r="AY227" s="255" t="s">
        <v>165</v>
      </c>
    </row>
    <row r="228" s="10" customFormat="1" ht="16.5" customHeight="1">
      <c r="B228" s="227"/>
      <c r="C228" s="228"/>
      <c r="D228" s="228"/>
      <c r="E228" s="229" t="s">
        <v>5</v>
      </c>
      <c r="F228" s="237" t="s">
        <v>515</v>
      </c>
      <c r="G228" s="228"/>
      <c r="H228" s="228"/>
      <c r="I228" s="228"/>
      <c r="J228" s="228"/>
      <c r="K228" s="232">
        <v>88.358000000000004</v>
      </c>
      <c r="L228" s="228"/>
      <c r="M228" s="228"/>
      <c r="N228" s="228"/>
      <c r="O228" s="228"/>
      <c r="P228" s="228"/>
      <c r="Q228" s="228"/>
      <c r="R228" s="233"/>
      <c r="T228" s="234"/>
      <c r="U228" s="228"/>
      <c r="V228" s="228"/>
      <c r="W228" s="228"/>
      <c r="X228" s="228"/>
      <c r="Y228" s="228"/>
      <c r="Z228" s="228"/>
      <c r="AA228" s="235"/>
      <c r="AT228" s="236" t="s">
        <v>175</v>
      </c>
      <c r="AU228" s="236" t="s">
        <v>86</v>
      </c>
      <c r="AV228" s="10" t="s">
        <v>86</v>
      </c>
      <c r="AW228" s="10" t="s">
        <v>33</v>
      </c>
      <c r="AX228" s="10" t="s">
        <v>77</v>
      </c>
      <c r="AY228" s="236" t="s">
        <v>165</v>
      </c>
    </row>
    <row r="229" s="12" customFormat="1" ht="16.5" customHeight="1">
      <c r="B229" s="247"/>
      <c r="C229" s="248"/>
      <c r="D229" s="248"/>
      <c r="E229" s="249" t="s">
        <v>5</v>
      </c>
      <c r="F229" s="256" t="s">
        <v>600</v>
      </c>
      <c r="G229" s="248"/>
      <c r="H229" s="248"/>
      <c r="I229" s="248"/>
      <c r="J229" s="248"/>
      <c r="K229" s="249" t="s">
        <v>5</v>
      </c>
      <c r="L229" s="248"/>
      <c r="M229" s="248"/>
      <c r="N229" s="248"/>
      <c r="O229" s="248"/>
      <c r="P229" s="248"/>
      <c r="Q229" s="248"/>
      <c r="R229" s="252"/>
      <c r="T229" s="253"/>
      <c r="U229" s="248"/>
      <c r="V229" s="248"/>
      <c r="W229" s="248"/>
      <c r="X229" s="248"/>
      <c r="Y229" s="248"/>
      <c r="Z229" s="248"/>
      <c r="AA229" s="254"/>
      <c r="AT229" s="255" t="s">
        <v>175</v>
      </c>
      <c r="AU229" s="255" t="s">
        <v>86</v>
      </c>
      <c r="AV229" s="12" t="s">
        <v>83</v>
      </c>
      <c r="AW229" s="12" t="s">
        <v>33</v>
      </c>
      <c r="AX229" s="12" t="s">
        <v>77</v>
      </c>
      <c r="AY229" s="255" t="s">
        <v>165</v>
      </c>
    </row>
    <row r="230" s="10" customFormat="1" ht="16.5" customHeight="1">
      <c r="B230" s="227"/>
      <c r="C230" s="228"/>
      <c r="D230" s="228"/>
      <c r="E230" s="229" t="s">
        <v>5</v>
      </c>
      <c r="F230" s="237" t="s">
        <v>601</v>
      </c>
      <c r="G230" s="228"/>
      <c r="H230" s="228"/>
      <c r="I230" s="228"/>
      <c r="J230" s="228"/>
      <c r="K230" s="232">
        <v>11.505000000000001</v>
      </c>
      <c r="L230" s="228"/>
      <c r="M230" s="228"/>
      <c r="N230" s="228"/>
      <c r="O230" s="228"/>
      <c r="P230" s="228"/>
      <c r="Q230" s="228"/>
      <c r="R230" s="233"/>
      <c r="T230" s="234"/>
      <c r="U230" s="228"/>
      <c r="V230" s="228"/>
      <c r="W230" s="228"/>
      <c r="X230" s="228"/>
      <c r="Y230" s="228"/>
      <c r="Z230" s="228"/>
      <c r="AA230" s="235"/>
      <c r="AT230" s="236" t="s">
        <v>175</v>
      </c>
      <c r="AU230" s="236" t="s">
        <v>86</v>
      </c>
      <c r="AV230" s="10" t="s">
        <v>86</v>
      </c>
      <c r="AW230" s="10" t="s">
        <v>33</v>
      </c>
      <c r="AX230" s="10" t="s">
        <v>77</v>
      </c>
      <c r="AY230" s="236" t="s">
        <v>165</v>
      </c>
    </row>
    <row r="231" s="11" customFormat="1" ht="16.5" customHeight="1">
      <c r="B231" s="238"/>
      <c r="C231" s="239"/>
      <c r="D231" s="239"/>
      <c r="E231" s="240" t="s">
        <v>5</v>
      </c>
      <c r="F231" s="241" t="s">
        <v>183</v>
      </c>
      <c r="G231" s="239"/>
      <c r="H231" s="239"/>
      <c r="I231" s="239"/>
      <c r="J231" s="239"/>
      <c r="K231" s="242">
        <v>99.863</v>
      </c>
      <c r="L231" s="239"/>
      <c r="M231" s="239"/>
      <c r="N231" s="239"/>
      <c r="O231" s="239"/>
      <c r="P231" s="239"/>
      <c r="Q231" s="239"/>
      <c r="R231" s="243"/>
      <c r="T231" s="244"/>
      <c r="U231" s="239"/>
      <c r="V231" s="239"/>
      <c r="W231" s="239"/>
      <c r="X231" s="239"/>
      <c r="Y231" s="239"/>
      <c r="Z231" s="239"/>
      <c r="AA231" s="245"/>
      <c r="AT231" s="246" t="s">
        <v>175</v>
      </c>
      <c r="AU231" s="246" t="s">
        <v>86</v>
      </c>
      <c r="AV231" s="11" t="s">
        <v>92</v>
      </c>
      <c r="AW231" s="11" t="s">
        <v>33</v>
      </c>
      <c r="AX231" s="11" t="s">
        <v>83</v>
      </c>
      <c r="AY231" s="246" t="s">
        <v>165</v>
      </c>
    </row>
    <row r="232" s="1" customFormat="1" ht="38.25" customHeight="1">
      <c r="B232" s="179"/>
      <c r="C232" s="215" t="s">
        <v>396</v>
      </c>
      <c r="D232" s="215" t="s">
        <v>166</v>
      </c>
      <c r="E232" s="216" t="s">
        <v>602</v>
      </c>
      <c r="F232" s="217" t="s">
        <v>603</v>
      </c>
      <c r="G232" s="217"/>
      <c r="H232" s="217"/>
      <c r="I232" s="217"/>
      <c r="J232" s="218" t="s">
        <v>286</v>
      </c>
      <c r="K232" s="219">
        <v>53.075000000000003</v>
      </c>
      <c r="L232" s="220">
        <v>0</v>
      </c>
      <c r="M232" s="220"/>
      <c r="N232" s="219">
        <f>ROUND(L232*K232,3)</f>
        <v>0</v>
      </c>
      <c r="O232" s="219"/>
      <c r="P232" s="219"/>
      <c r="Q232" s="219"/>
      <c r="R232" s="183"/>
      <c r="T232" s="221" t="s">
        <v>5</v>
      </c>
      <c r="U232" s="58" t="s">
        <v>44</v>
      </c>
      <c r="V232" s="49"/>
      <c r="W232" s="222">
        <f>V232*K232</f>
        <v>0</v>
      </c>
      <c r="X232" s="222">
        <v>0</v>
      </c>
      <c r="Y232" s="222">
        <f>X232*K232</f>
        <v>0</v>
      </c>
      <c r="Z232" s="222">
        <v>0</v>
      </c>
      <c r="AA232" s="223">
        <f>Z232*K232</f>
        <v>0</v>
      </c>
      <c r="AR232" s="24" t="s">
        <v>299</v>
      </c>
      <c r="AT232" s="24" t="s">
        <v>166</v>
      </c>
      <c r="AU232" s="24" t="s">
        <v>86</v>
      </c>
      <c r="AY232" s="24" t="s">
        <v>165</v>
      </c>
      <c r="BE232" s="138">
        <f>IF(U232="základná",N232,0)</f>
        <v>0</v>
      </c>
      <c r="BF232" s="138">
        <f>IF(U232="znížená",N232,0)</f>
        <v>0</v>
      </c>
      <c r="BG232" s="138">
        <f>IF(U232="zákl. prenesená",N232,0)</f>
        <v>0</v>
      </c>
      <c r="BH232" s="138">
        <f>IF(U232="zníž. prenesená",N232,0)</f>
        <v>0</v>
      </c>
      <c r="BI232" s="138">
        <f>IF(U232="nulová",N232,0)</f>
        <v>0</v>
      </c>
      <c r="BJ232" s="24" t="s">
        <v>86</v>
      </c>
      <c r="BK232" s="224">
        <f>ROUND(L232*K232,3)</f>
        <v>0</v>
      </c>
      <c r="BL232" s="24" t="s">
        <v>299</v>
      </c>
      <c r="BM232" s="24" t="s">
        <v>604</v>
      </c>
    </row>
    <row r="233" s="1" customFormat="1" ht="16.5" customHeight="1">
      <c r="B233" s="179"/>
      <c r="C233" s="266" t="s">
        <v>401</v>
      </c>
      <c r="D233" s="266" t="s">
        <v>294</v>
      </c>
      <c r="E233" s="267" t="s">
        <v>605</v>
      </c>
      <c r="F233" s="268" t="s">
        <v>606</v>
      </c>
      <c r="G233" s="268"/>
      <c r="H233" s="268"/>
      <c r="I233" s="268"/>
      <c r="J233" s="269" t="s">
        <v>464</v>
      </c>
      <c r="K233" s="270">
        <v>1.9850000000000001</v>
      </c>
      <c r="L233" s="271">
        <v>0</v>
      </c>
      <c r="M233" s="271"/>
      <c r="N233" s="270">
        <f>ROUND(L233*K233,3)</f>
        <v>0</v>
      </c>
      <c r="O233" s="219"/>
      <c r="P233" s="219"/>
      <c r="Q233" s="219"/>
      <c r="R233" s="183"/>
      <c r="T233" s="221" t="s">
        <v>5</v>
      </c>
      <c r="U233" s="58" t="s">
        <v>44</v>
      </c>
      <c r="V233" s="49"/>
      <c r="W233" s="222">
        <f>V233*K233</f>
        <v>0</v>
      </c>
      <c r="X233" s="222">
        <v>0</v>
      </c>
      <c r="Y233" s="222">
        <f>X233*K233</f>
        <v>0</v>
      </c>
      <c r="Z233" s="222">
        <v>0</v>
      </c>
      <c r="AA233" s="223">
        <f>Z233*K233</f>
        <v>0</v>
      </c>
      <c r="AR233" s="24" t="s">
        <v>371</v>
      </c>
      <c r="AT233" s="24" t="s">
        <v>294</v>
      </c>
      <c r="AU233" s="24" t="s">
        <v>86</v>
      </c>
      <c r="AY233" s="24" t="s">
        <v>165</v>
      </c>
      <c r="BE233" s="138">
        <f>IF(U233="základná",N233,0)</f>
        <v>0</v>
      </c>
      <c r="BF233" s="138">
        <f>IF(U233="znížená",N233,0)</f>
        <v>0</v>
      </c>
      <c r="BG233" s="138">
        <f>IF(U233="zákl. prenesená",N233,0)</f>
        <v>0</v>
      </c>
      <c r="BH233" s="138">
        <f>IF(U233="zníž. prenesená",N233,0)</f>
        <v>0</v>
      </c>
      <c r="BI233" s="138">
        <f>IF(U233="nulová",N233,0)</f>
        <v>0</v>
      </c>
      <c r="BJ233" s="24" t="s">
        <v>86</v>
      </c>
      <c r="BK233" s="224">
        <f>ROUND(L233*K233,3)</f>
        <v>0</v>
      </c>
      <c r="BL233" s="24" t="s">
        <v>299</v>
      </c>
      <c r="BM233" s="24" t="s">
        <v>607</v>
      </c>
    </row>
    <row r="234" s="1" customFormat="1" ht="25.5" customHeight="1">
      <c r="B234" s="179"/>
      <c r="C234" s="215" t="s">
        <v>406</v>
      </c>
      <c r="D234" s="215" t="s">
        <v>166</v>
      </c>
      <c r="E234" s="216" t="s">
        <v>608</v>
      </c>
      <c r="F234" s="217" t="s">
        <v>609</v>
      </c>
      <c r="G234" s="217"/>
      <c r="H234" s="217"/>
      <c r="I234" s="217"/>
      <c r="J234" s="218" t="s">
        <v>286</v>
      </c>
      <c r="K234" s="219">
        <v>53.075000000000003</v>
      </c>
      <c r="L234" s="220">
        <v>0</v>
      </c>
      <c r="M234" s="220"/>
      <c r="N234" s="219">
        <f>ROUND(L234*K234,3)</f>
        <v>0</v>
      </c>
      <c r="O234" s="219"/>
      <c r="P234" s="219"/>
      <c r="Q234" s="219"/>
      <c r="R234" s="183"/>
      <c r="T234" s="221" t="s">
        <v>5</v>
      </c>
      <c r="U234" s="58" t="s">
        <v>44</v>
      </c>
      <c r="V234" s="49"/>
      <c r="W234" s="222">
        <f>V234*K234</f>
        <v>0</v>
      </c>
      <c r="X234" s="222">
        <v>0</v>
      </c>
      <c r="Y234" s="222">
        <f>X234*K234</f>
        <v>0</v>
      </c>
      <c r="Z234" s="222">
        <v>0.025000000000000001</v>
      </c>
      <c r="AA234" s="223">
        <f>Z234*K234</f>
        <v>1.3268750000000003</v>
      </c>
      <c r="AR234" s="24" t="s">
        <v>299</v>
      </c>
      <c r="AT234" s="24" t="s">
        <v>166</v>
      </c>
      <c r="AU234" s="24" t="s">
        <v>86</v>
      </c>
      <c r="AY234" s="24" t="s">
        <v>165</v>
      </c>
      <c r="BE234" s="138">
        <f>IF(U234="základná",N234,0)</f>
        <v>0</v>
      </c>
      <c r="BF234" s="138">
        <f>IF(U234="znížená",N234,0)</f>
        <v>0</v>
      </c>
      <c r="BG234" s="138">
        <f>IF(U234="zákl. prenesená",N234,0)</f>
        <v>0</v>
      </c>
      <c r="BH234" s="138">
        <f>IF(U234="zníž. prenesená",N234,0)</f>
        <v>0</v>
      </c>
      <c r="BI234" s="138">
        <f>IF(U234="nulová",N234,0)</f>
        <v>0</v>
      </c>
      <c r="BJ234" s="24" t="s">
        <v>86</v>
      </c>
      <c r="BK234" s="224">
        <f>ROUND(L234*K234,3)</f>
        <v>0</v>
      </c>
      <c r="BL234" s="24" t="s">
        <v>299</v>
      </c>
      <c r="BM234" s="24" t="s">
        <v>610</v>
      </c>
    </row>
    <row r="235" s="1" customFormat="1" ht="38.25" customHeight="1">
      <c r="B235" s="179"/>
      <c r="C235" s="215" t="s">
        <v>418</v>
      </c>
      <c r="D235" s="215" t="s">
        <v>166</v>
      </c>
      <c r="E235" s="216" t="s">
        <v>611</v>
      </c>
      <c r="F235" s="217" t="s">
        <v>612</v>
      </c>
      <c r="G235" s="217"/>
      <c r="H235" s="217"/>
      <c r="I235" s="217"/>
      <c r="J235" s="218" t="s">
        <v>169</v>
      </c>
      <c r="K235" s="219">
        <v>78.299999999999997</v>
      </c>
      <c r="L235" s="220">
        <v>0</v>
      </c>
      <c r="M235" s="220"/>
      <c r="N235" s="219">
        <f>ROUND(L235*K235,3)</f>
        <v>0</v>
      </c>
      <c r="O235" s="219"/>
      <c r="P235" s="219"/>
      <c r="Q235" s="219"/>
      <c r="R235" s="183"/>
      <c r="T235" s="221" t="s">
        <v>5</v>
      </c>
      <c r="U235" s="58" t="s">
        <v>44</v>
      </c>
      <c r="V235" s="49"/>
      <c r="W235" s="222">
        <f>V235*K235</f>
        <v>0</v>
      </c>
      <c r="X235" s="222">
        <v>0</v>
      </c>
      <c r="Y235" s="222">
        <f>X235*K235</f>
        <v>0</v>
      </c>
      <c r="Z235" s="222">
        <v>0.040000000000000001</v>
      </c>
      <c r="AA235" s="223">
        <f>Z235*K235</f>
        <v>3.1320000000000001</v>
      </c>
      <c r="AR235" s="24" t="s">
        <v>299</v>
      </c>
      <c r="AT235" s="24" t="s">
        <v>166</v>
      </c>
      <c r="AU235" s="24" t="s">
        <v>86</v>
      </c>
      <c r="AY235" s="24" t="s">
        <v>165</v>
      </c>
      <c r="BE235" s="138">
        <f>IF(U235="základná",N235,0)</f>
        <v>0</v>
      </c>
      <c r="BF235" s="138">
        <f>IF(U235="znížená",N235,0)</f>
        <v>0</v>
      </c>
      <c r="BG235" s="138">
        <f>IF(U235="zákl. prenesená",N235,0)</f>
        <v>0</v>
      </c>
      <c r="BH235" s="138">
        <f>IF(U235="zníž. prenesená",N235,0)</f>
        <v>0</v>
      </c>
      <c r="BI235" s="138">
        <f>IF(U235="nulová",N235,0)</f>
        <v>0</v>
      </c>
      <c r="BJ235" s="24" t="s">
        <v>86</v>
      </c>
      <c r="BK235" s="224">
        <f>ROUND(L235*K235,3)</f>
        <v>0</v>
      </c>
      <c r="BL235" s="24" t="s">
        <v>299</v>
      </c>
      <c r="BM235" s="24" t="s">
        <v>613</v>
      </c>
    </row>
    <row r="236" s="1" customFormat="1" ht="25.5" customHeight="1">
      <c r="B236" s="179"/>
      <c r="C236" s="215" t="s">
        <v>423</v>
      </c>
      <c r="D236" s="215" t="s">
        <v>166</v>
      </c>
      <c r="E236" s="216" t="s">
        <v>614</v>
      </c>
      <c r="F236" s="217" t="s">
        <v>615</v>
      </c>
      <c r="G236" s="217"/>
      <c r="H236" s="217"/>
      <c r="I236" s="217"/>
      <c r="J236" s="218" t="s">
        <v>464</v>
      </c>
      <c r="K236" s="219">
        <v>1.9850000000000001</v>
      </c>
      <c r="L236" s="220">
        <v>0</v>
      </c>
      <c r="M236" s="220"/>
      <c r="N236" s="219">
        <f>ROUND(L236*K236,3)</f>
        <v>0</v>
      </c>
      <c r="O236" s="219"/>
      <c r="P236" s="219"/>
      <c r="Q236" s="219"/>
      <c r="R236" s="183"/>
      <c r="T236" s="221" t="s">
        <v>5</v>
      </c>
      <c r="U236" s="58" t="s">
        <v>44</v>
      </c>
      <c r="V236" s="49"/>
      <c r="W236" s="222">
        <f>V236*K236</f>
        <v>0</v>
      </c>
      <c r="X236" s="222">
        <v>0.002934</v>
      </c>
      <c r="Y236" s="222">
        <f>X236*K236</f>
        <v>0.0058239900000000002</v>
      </c>
      <c r="Z236" s="222">
        <v>0</v>
      </c>
      <c r="AA236" s="223">
        <f>Z236*K236</f>
        <v>0</v>
      </c>
      <c r="AR236" s="24" t="s">
        <v>299</v>
      </c>
      <c r="AT236" s="24" t="s">
        <v>166</v>
      </c>
      <c r="AU236" s="24" t="s">
        <v>86</v>
      </c>
      <c r="AY236" s="24" t="s">
        <v>165</v>
      </c>
      <c r="BE236" s="138">
        <f>IF(U236="základná",N236,0)</f>
        <v>0</v>
      </c>
      <c r="BF236" s="138">
        <f>IF(U236="znížená",N236,0)</f>
        <v>0</v>
      </c>
      <c r="BG236" s="138">
        <f>IF(U236="zákl. prenesená",N236,0)</f>
        <v>0</v>
      </c>
      <c r="BH236" s="138">
        <f>IF(U236="zníž. prenesená",N236,0)</f>
        <v>0</v>
      </c>
      <c r="BI236" s="138">
        <f>IF(U236="nulová",N236,0)</f>
        <v>0</v>
      </c>
      <c r="BJ236" s="24" t="s">
        <v>86</v>
      </c>
      <c r="BK236" s="224">
        <f>ROUND(L236*K236,3)</f>
        <v>0</v>
      </c>
      <c r="BL236" s="24" t="s">
        <v>299</v>
      </c>
      <c r="BM236" s="24" t="s">
        <v>616</v>
      </c>
    </row>
    <row r="237" s="1" customFormat="1" ht="25.5" customHeight="1">
      <c r="B237" s="179"/>
      <c r="C237" s="215" t="s">
        <v>428</v>
      </c>
      <c r="D237" s="215" t="s">
        <v>166</v>
      </c>
      <c r="E237" s="216" t="s">
        <v>617</v>
      </c>
      <c r="F237" s="217" t="s">
        <v>618</v>
      </c>
      <c r="G237" s="217"/>
      <c r="H237" s="217"/>
      <c r="I237" s="217"/>
      <c r="J237" s="218" t="s">
        <v>426</v>
      </c>
      <c r="K237" s="220">
        <v>0</v>
      </c>
      <c r="L237" s="220">
        <v>0</v>
      </c>
      <c r="M237" s="220"/>
      <c r="N237" s="219">
        <f>ROUND(L237*K237,3)</f>
        <v>0</v>
      </c>
      <c r="O237" s="219"/>
      <c r="P237" s="219"/>
      <c r="Q237" s="219"/>
      <c r="R237" s="183"/>
      <c r="T237" s="221" t="s">
        <v>5</v>
      </c>
      <c r="U237" s="58" t="s">
        <v>44</v>
      </c>
      <c r="V237" s="49"/>
      <c r="W237" s="222">
        <f>V237*K237</f>
        <v>0</v>
      </c>
      <c r="X237" s="222">
        <v>0</v>
      </c>
      <c r="Y237" s="222">
        <f>X237*K237</f>
        <v>0</v>
      </c>
      <c r="Z237" s="222">
        <v>0</v>
      </c>
      <c r="AA237" s="223">
        <f>Z237*K237</f>
        <v>0</v>
      </c>
      <c r="AR237" s="24" t="s">
        <v>299</v>
      </c>
      <c r="AT237" s="24" t="s">
        <v>166</v>
      </c>
      <c r="AU237" s="24" t="s">
        <v>86</v>
      </c>
      <c r="AY237" s="24" t="s">
        <v>165</v>
      </c>
      <c r="BE237" s="138">
        <f>IF(U237="základná",N237,0)</f>
        <v>0</v>
      </c>
      <c r="BF237" s="138">
        <f>IF(U237="znížená",N237,0)</f>
        <v>0</v>
      </c>
      <c r="BG237" s="138">
        <f>IF(U237="zákl. prenesená",N237,0)</f>
        <v>0</v>
      </c>
      <c r="BH237" s="138">
        <f>IF(U237="zníž. prenesená",N237,0)</f>
        <v>0</v>
      </c>
      <c r="BI237" s="138">
        <f>IF(U237="nulová",N237,0)</f>
        <v>0</v>
      </c>
      <c r="BJ237" s="24" t="s">
        <v>86</v>
      </c>
      <c r="BK237" s="224">
        <f>ROUND(L237*K237,3)</f>
        <v>0</v>
      </c>
      <c r="BL237" s="24" t="s">
        <v>299</v>
      </c>
      <c r="BM237" s="24" t="s">
        <v>619</v>
      </c>
    </row>
    <row r="238" s="9" customFormat="1" ht="29.88" customHeight="1">
      <c r="B238" s="201"/>
      <c r="C238" s="202"/>
      <c r="D238" s="212" t="s">
        <v>459</v>
      </c>
      <c r="E238" s="212"/>
      <c r="F238" s="212"/>
      <c r="G238" s="212"/>
      <c r="H238" s="212"/>
      <c r="I238" s="212"/>
      <c r="J238" s="212"/>
      <c r="K238" s="212"/>
      <c r="L238" s="212"/>
      <c r="M238" s="212"/>
      <c r="N238" s="225">
        <f>BK238</f>
        <v>0</v>
      </c>
      <c r="O238" s="226"/>
      <c r="P238" s="226"/>
      <c r="Q238" s="226"/>
      <c r="R238" s="205"/>
      <c r="T238" s="206"/>
      <c r="U238" s="202"/>
      <c r="V238" s="202"/>
      <c r="W238" s="207">
        <f>SUM(W239:W245)</f>
        <v>0</v>
      </c>
      <c r="X238" s="202"/>
      <c r="Y238" s="207">
        <f>SUM(Y239:Y245)</f>
        <v>1.0428583</v>
      </c>
      <c r="Z238" s="202"/>
      <c r="AA238" s="208">
        <f>SUM(AA239:AA245)</f>
        <v>0</v>
      </c>
      <c r="AR238" s="209" t="s">
        <v>86</v>
      </c>
      <c r="AT238" s="210" t="s">
        <v>76</v>
      </c>
      <c r="AU238" s="210" t="s">
        <v>83</v>
      </c>
      <c r="AY238" s="209" t="s">
        <v>165</v>
      </c>
      <c r="BK238" s="211">
        <f>SUM(BK239:BK245)</f>
        <v>0</v>
      </c>
    </row>
    <row r="239" s="1" customFormat="1" ht="38.25" customHeight="1">
      <c r="B239" s="179"/>
      <c r="C239" s="215" t="s">
        <v>433</v>
      </c>
      <c r="D239" s="215" t="s">
        <v>166</v>
      </c>
      <c r="E239" s="216" t="s">
        <v>620</v>
      </c>
      <c r="F239" s="217" t="s">
        <v>621</v>
      </c>
      <c r="G239" s="217"/>
      <c r="H239" s="217"/>
      <c r="I239" s="217"/>
      <c r="J239" s="218" t="s">
        <v>169</v>
      </c>
      <c r="K239" s="219">
        <v>64.129999999999995</v>
      </c>
      <c r="L239" s="220">
        <v>0</v>
      </c>
      <c r="M239" s="220"/>
      <c r="N239" s="219">
        <f>ROUND(L239*K239,3)</f>
        <v>0</v>
      </c>
      <c r="O239" s="219"/>
      <c r="P239" s="219"/>
      <c r="Q239" s="219"/>
      <c r="R239" s="183"/>
      <c r="T239" s="221" t="s">
        <v>5</v>
      </c>
      <c r="U239" s="58" t="s">
        <v>44</v>
      </c>
      <c r="V239" s="49"/>
      <c r="W239" s="222">
        <f>V239*K239</f>
        <v>0</v>
      </c>
      <c r="X239" s="222">
        <v>0.01329</v>
      </c>
      <c r="Y239" s="222">
        <f>X239*K239</f>
        <v>0.85228769999999987</v>
      </c>
      <c r="Z239" s="222">
        <v>0</v>
      </c>
      <c r="AA239" s="223">
        <f>Z239*K239</f>
        <v>0</v>
      </c>
      <c r="AR239" s="24" t="s">
        <v>299</v>
      </c>
      <c r="AT239" s="24" t="s">
        <v>166</v>
      </c>
      <c r="AU239" s="24" t="s">
        <v>86</v>
      </c>
      <c r="AY239" s="24" t="s">
        <v>165</v>
      </c>
      <c r="BE239" s="138">
        <f>IF(U239="základná",N239,0)</f>
        <v>0</v>
      </c>
      <c r="BF239" s="138">
        <f>IF(U239="znížená",N239,0)</f>
        <v>0</v>
      </c>
      <c r="BG239" s="138">
        <f>IF(U239="zákl. prenesená",N239,0)</f>
        <v>0</v>
      </c>
      <c r="BH239" s="138">
        <f>IF(U239="zníž. prenesená",N239,0)</f>
        <v>0</v>
      </c>
      <c r="BI239" s="138">
        <f>IF(U239="nulová",N239,0)</f>
        <v>0</v>
      </c>
      <c r="BJ239" s="24" t="s">
        <v>86</v>
      </c>
      <c r="BK239" s="224">
        <f>ROUND(L239*K239,3)</f>
        <v>0</v>
      </c>
      <c r="BL239" s="24" t="s">
        <v>299</v>
      </c>
      <c r="BM239" s="24" t="s">
        <v>622</v>
      </c>
    </row>
    <row r="240" s="10" customFormat="1" ht="16.5" customHeight="1">
      <c r="B240" s="227"/>
      <c r="C240" s="228"/>
      <c r="D240" s="228"/>
      <c r="E240" s="229" t="s">
        <v>5</v>
      </c>
      <c r="F240" s="230" t="s">
        <v>623</v>
      </c>
      <c r="G240" s="231"/>
      <c r="H240" s="231"/>
      <c r="I240" s="231"/>
      <c r="J240" s="228"/>
      <c r="K240" s="232">
        <v>64.129999999999995</v>
      </c>
      <c r="L240" s="228"/>
      <c r="M240" s="228"/>
      <c r="N240" s="228"/>
      <c r="O240" s="228"/>
      <c r="P240" s="228"/>
      <c r="Q240" s="228"/>
      <c r="R240" s="233"/>
      <c r="T240" s="234"/>
      <c r="U240" s="228"/>
      <c r="V240" s="228"/>
      <c r="W240" s="228"/>
      <c r="X240" s="228"/>
      <c r="Y240" s="228"/>
      <c r="Z240" s="228"/>
      <c r="AA240" s="235"/>
      <c r="AT240" s="236" t="s">
        <v>175</v>
      </c>
      <c r="AU240" s="236" t="s">
        <v>86</v>
      </c>
      <c r="AV240" s="10" t="s">
        <v>86</v>
      </c>
      <c r="AW240" s="10" t="s">
        <v>33</v>
      </c>
      <c r="AX240" s="10" t="s">
        <v>83</v>
      </c>
      <c r="AY240" s="236" t="s">
        <v>165</v>
      </c>
    </row>
    <row r="241" s="1" customFormat="1" ht="38.25" customHeight="1">
      <c r="B241" s="179"/>
      <c r="C241" s="215" t="s">
        <v>437</v>
      </c>
      <c r="D241" s="215" t="s">
        <v>166</v>
      </c>
      <c r="E241" s="216" t="s">
        <v>624</v>
      </c>
      <c r="F241" s="217" t="s">
        <v>625</v>
      </c>
      <c r="G241" s="217"/>
      <c r="H241" s="217"/>
      <c r="I241" s="217"/>
      <c r="J241" s="218" t="s">
        <v>169</v>
      </c>
      <c r="K241" s="219">
        <v>13.75</v>
      </c>
      <c r="L241" s="220">
        <v>0</v>
      </c>
      <c r="M241" s="220"/>
      <c r="N241" s="219">
        <f>ROUND(L241*K241,3)</f>
        <v>0</v>
      </c>
      <c r="O241" s="219"/>
      <c r="P241" s="219"/>
      <c r="Q241" s="219"/>
      <c r="R241" s="183"/>
      <c r="T241" s="221" t="s">
        <v>5</v>
      </c>
      <c r="U241" s="58" t="s">
        <v>44</v>
      </c>
      <c r="V241" s="49"/>
      <c r="W241" s="222">
        <f>V241*K241</f>
        <v>0</v>
      </c>
      <c r="X241" s="222">
        <v>0.013180000000000001</v>
      </c>
      <c r="Y241" s="222">
        <f>X241*K241</f>
        <v>0.181225</v>
      </c>
      <c r="Z241" s="222">
        <v>0</v>
      </c>
      <c r="AA241" s="223">
        <f>Z241*K241</f>
        <v>0</v>
      </c>
      <c r="AR241" s="24" t="s">
        <v>299</v>
      </c>
      <c r="AT241" s="24" t="s">
        <v>166</v>
      </c>
      <c r="AU241" s="24" t="s">
        <v>86</v>
      </c>
      <c r="AY241" s="24" t="s">
        <v>165</v>
      </c>
      <c r="BE241" s="138">
        <f>IF(U241="základná",N241,0)</f>
        <v>0</v>
      </c>
      <c r="BF241" s="138">
        <f>IF(U241="znížená",N241,0)</f>
        <v>0</v>
      </c>
      <c r="BG241" s="138">
        <f>IF(U241="zákl. prenesená",N241,0)</f>
        <v>0</v>
      </c>
      <c r="BH241" s="138">
        <f>IF(U241="zníž. prenesená",N241,0)</f>
        <v>0</v>
      </c>
      <c r="BI241" s="138">
        <f>IF(U241="nulová",N241,0)</f>
        <v>0</v>
      </c>
      <c r="BJ241" s="24" t="s">
        <v>86</v>
      </c>
      <c r="BK241" s="224">
        <f>ROUND(L241*K241,3)</f>
        <v>0</v>
      </c>
      <c r="BL241" s="24" t="s">
        <v>299</v>
      </c>
      <c r="BM241" s="24" t="s">
        <v>626</v>
      </c>
    </row>
    <row r="242" s="10" customFormat="1" ht="16.5" customHeight="1">
      <c r="B242" s="227"/>
      <c r="C242" s="228"/>
      <c r="D242" s="228"/>
      <c r="E242" s="229" t="s">
        <v>5</v>
      </c>
      <c r="F242" s="230" t="s">
        <v>627</v>
      </c>
      <c r="G242" s="231"/>
      <c r="H242" s="231"/>
      <c r="I242" s="231"/>
      <c r="J242" s="228"/>
      <c r="K242" s="232">
        <v>13.75</v>
      </c>
      <c r="L242" s="228"/>
      <c r="M242" s="228"/>
      <c r="N242" s="228"/>
      <c r="O242" s="228"/>
      <c r="P242" s="228"/>
      <c r="Q242" s="228"/>
      <c r="R242" s="233"/>
      <c r="T242" s="234"/>
      <c r="U242" s="228"/>
      <c r="V242" s="228"/>
      <c r="W242" s="228"/>
      <c r="X242" s="228"/>
      <c r="Y242" s="228"/>
      <c r="Z242" s="228"/>
      <c r="AA242" s="235"/>
      <c r="AT242" s="236" t="s">
        <v>175</v>
      </c>
      <c r="AU242" s="236" t="s">
        <v>86</v>
      </c>
      <c r="AV242" s="10" t="s">
        <v>86</v>
      </c>
      <c r="AW242" s="10" t="s">
        <v>33</v>
      </c>
      <c r="AX242" s="10" t="s">
        <v>83</v>
      </c>
      <c r="AY242" s="236" t="s">
        <v>165</v>
      </c>
    </row>
    <row r="243" s="1" customFormat="1" ht="16.5" customHeight="1">
      <c r="B243" s="179"/>
      <c r="C243" s="215" t="s">
        <v>441</v>
      </c>
      <c r="D243" s="215" t="s">
        <v>166</v>
      </c>
      <c r="E243" s="216" t="s">
        <v>628</v>
      </c>
      <c r="F243" s="217" t="s">
        <v>629</v>
      </c>
      <c r="G243" s="217"/>
      <c r="H243" s="217"/>
      <c r="I243" s="217"/>
      <c r="J243" s="218" t="s">
        <v>169</v>
      </c>
      <c r="K243" s="219">
        <v>77.879999999999995</v>
      </c>
      <c r="L243" s="220">
        <v>0</v>
      </c>
      <c r="M243" s="220"/>
      <c r="N243" s="219">
        <f>ROUND(L243*K243,3)</f>
        <v>0</v>
      </c>
      <c r="O243" s="219"/>
      <c r="P243" s="219"/>
      <c r="Q243" s="219"/>
      <c r="R243" s="183"/>
      <c r="T243" s="221" t="s">
        <v>5</v>
      </c>
      <c r="U243" s="58" t="s">
        <v>44</v>
      </c>
      <c r="V243" s="49"/>
      <c r="W243" s="222">
        <f>V243*K243</f>
        <v>0</v>
      </c>
      <c r="X243" s="222">
        <v>0.00012</v>
      </c>
      <c r="Y243" s="222">
        <f>X243*K243</f>
        <v>0.009345599999999999</v>
      </c>
      <c r="Z243" s="222">
        <v>0</v>
      </c>
      <c r="AA243" s="223">
        <f>Z243*K243</f>
        <v>0</v>
      </c>
      <c r="AR243" s="24" t="s">
        <v>299</v>
      </c>
      <c r="AT243" s="24" t="s">
        <v>166</v>
      </c>
      <c r="AU243" s="24" t="s">
        <v>86</v>
      </c>
      <c r="AY243" s="24" t="s">
        <v>165</v>
      </c>
      <c r="BE243" s="138">
        <f>IF(U243="základná",N243,0)</f>
        <v>0</v>
      </c>
      <c r="BF243" s="138">
        <f>IF(U243="znížená",N243,0)</f>
        <v>0</v>
      </c>
      <c r="BG243" s="138">
        <f>IF(U243="zákl. prenesená",N243,0)</f>
        <v>0</v>
      </c>
      <c r="BH243" s="138">
        <f>IF(U243="zníž. prenesená",N243,0)</f>
        <v>0</v>
      </c>
      <c r="BI243" s="138">
        <f>IF(U243="nulová",N243,0)</f>
        <v>0</v>
      </c>
      <c r="BJ243" s="24" t="s">
        <v>86</v>
      </c>
      <c r="BK243" s="224">
        <f>ROUND(L243*K243,3)</f>
        <v>0</v>
      </c>
      <c r="BL243" s="24" t="s">
        <v>299</v>
      </c>
      <c r="BM243" s="24" t="s">
        <v>630</v>
      </c>
    </row>
    <row r="244" s="10" customFormat="1" ht="16.5" customHeight="1">
      <c r="B244" s="227"/>
      <c r="C244" s="228"/>
      <c r="D244" s="228"/>
      <c r="E244" s="229" t="s">
        <v>5</v>
      </c>
      <c r="F244" s="230" t="s">
        <v>631</v>
      </c>
      <c r="G244" s="231"/>
      <c r="H244" s="231"/>
      <c r="I244" s="231"/>
      <c r="J244" s="228"/>
      <c r="K244" s="232">
        <v>77.879999999999995</v>
      </c>
      <c r="L244" s="228"/>
      <c r="M244" s="228"/>
      <c r="N244" s="228"/>
      <c r="O244" s="228"/>
      <c r="P244" s="228"/>
      <c r="Q244" s="228"/>
      <c r="R244" s="233"/>
      <c r="T244" s="234"/>
      <c r="U244" s="228"/>
      <c r="V244" s="228"/>
      <c r="W244" s="228"/>
      <c r="X244" s="228"/>
      <c r="Y244" s="228"/>
      <c r="Z244" s="228"/>
      <c r="AA244" s="235"/>
      <c r="AT244" s="236" t="s">
        <v>175</v>
      </c>
      <c r="AU244" s="236" t="s">
        <v>86</v>
      </c>
      <c r="AV244" s="10" t="s">
        <v>86</v>
      </c>
      <c r="AW244" s="10" t="s">
        <v>33</v>
      </c>
      <c r="AX244" s="10" t="s">
        <v>83</v>
      </c>
      <c r="AY244" s="236" t="s">
        <v>165</v>
      </c>
    </row>
    <row r="245" s="1" customFormat="1" ht="25.5" customHeight="1">
      <c r="B245" s="179"/>
      <c r="C245" s="215" t="s">
        <v>445</v>
      </c>
      <c r="D245" s="215" t="s">
        <v>166</v>
      </c>
      <c r="E245" s="216" t="s">
        <v>632</v>
      </c>
      <c r="F245" s="217" t="s">
        <v>633</v>
      </c>
      <c r="G245" s="217"/>
      <c r="H245" s="217"/>
      <c r="I245" s="217"/>
      <c r="J245" s="218" t="s">
        <v>426</v>
      </c>
      <c r="K245" s="220">
        <v>0</v>
      </c>
      <c r="L245" s="220">
        <v>0</v>
      </c>
      <c r="M245" s="220"/>
      <c r="N245" s="219">
        <f>ROUND(L245*K245,3)</f>
        <v>0</v>
      </c>
      <c r="O245" s="219"/>
      <c r="P245" s="219"/>
      <c r="Q245" s="219"/>
      <c r="R245" s="183"/>
      <c r="T245" s="221" t="s">
        <v>5</v>
      </c>
      <c r="U245" s="58" t="s">
        <v>44</v>
      </c>
      <c r="V245" s="49"/>
      <c r="W245" s="222">
        <f>V245*K245</f>
        <v>0</v>
      </c>
      <c r="X245" s="222">
        <v>0</v>
      </c>
      <c r="Y245" s="222">
        <f>X245*K245</f>
        <v>0</v>
      </c>
      <c r="Z245" s="222">
        <v>0</v>
      </c>
      <c r="AA245" s="223">
        <f>Z245*K245</f>
        <v>0</v>
      </c>
      <c r="AR245" s="24" t="s">
        <v>299</v>
      </c>
      <c r="AT245" s="24" t="s">
        <v>166</v>
      </c>
      <c r="AU245" s="24" t="s">
        <v>86</v>
      </c>
      <c r="AY245" s="24" t="s">
        <v>165</v>
      </c>
      <c r="BE245" s="138">
        <f>IF(U245="základná",N245,0)</f>
        <v>0</v>
      </c>
      <c r="BF245" s="138">
        <f>IF(U245="znížená",N245,0)</f>
        <v>0</v>
      </c>
      <c r="BG245" s="138">
        <f>IF(U245="zákl. prenesená",N245,0)</f>
        <v>0</v>
      </c>
      <c r="BH245" s="138">
        <f>IF(U245="zníž. prenesená",N245,0)</f>
        <v>0</v>
      </c>
      <c r="BI245" s="138">
        <f>IF(U245="nulová",N245,0)</f>
        <v>0</v>
      </c>
      <c r="BJ245" s="24" t="s">
        <v>86</v>
      </c>
      <c r="BK245" s="224">
        <f>ROUND(L245*K245,3)</f>
        <v>0</v>
      </c>
      <c r="BL245" s="24" t="s">
        <v>299</v>
      </c>
      <c r="BM245" s="24" t="s">
        <v>634</v>
      </c>
    </row>
    <row r="246" s="9" customFormat="1" ht="29.88" customHeight="1">
      <c r="B246" s="201"/>
      <c r="C246" s="202"/>
      <c r="D246" s="212" t="s">
        <v>137</v>
      </c>
      <c r="E246" s="212"/>
      <c r="F246" s="212"/>
      <c r="G246" s="212"/>
      <c r="H246" s="212"/>
      <c r="I246" s="212"/>
      <c r="J246" s="212"/>
      <c r="K246" s="212"/>
      <c r="L246" s="212"/>
      <c r="M246" s="212"/>
      <c r="N246" s="225">
        <f>BK246</f>
        <v>0</v>
      </c>
      <c r="O246" s="226"/>
      <c r="P246" s="226"/>
      <c r="Q246" s="226"/>
      <c r="R246" s="205"/>
      <c r="T246" s="206"/>
      <c r="U246" s="202"/>
      <c r="V246" s="202"/>
      <c r="W246" s="207">
        <f>SUM(W247:W254)</f>
        <v>0</v>
      </c>
      <c r="X246" s="202"/>
      <c r="Y246" s="207">
        <f>SUM(Y247:Y254)</f>
        <v>0.14335999999999999</v>
      </c>
      <c r="Z246" s="202"/>
      <c r="AA246" s="208">
        <f>SUM(AA247:AA254)</f>
        <v>0.019710000000000002</v>
      </c>
      <c r="AR246" s="209" t="s">
        <v>86</v>
      </c>
      <c r="AT246" s="210" t="s">
        <v>76</v>
      </c>
      <c r="AU246" s="210" t="s">
        <v>83</v>
      </c>
      <c r="AY246" s="209" t="s">
        <v>165</v>
      </c>
      <c r="BK246" s="211">
        <f>SUM(BK247:BK254)</f>
        <v>0</v>
      </c>
    </row>
    <row r="247" s="1" customFormat="1" ht="51" customHeight="1">
      <c r="B247" s="179"/>
      <c r="C247" s="215" t="s">
        <v>449</v>
      </c>
      <c r="D247" s="215" t="s">
        <v>166</v>
      </c>
      <c r="E247" s="216" t="s">
        <v>635</v>
      </c>
      <c r="F247" s="217" t="s">
        <v>636</v>
      </c>
      <c r="G247" s="217"/>
      <c r="H247" s="217"/>
      <c r="I247" s="217"/>
      <c r="J247" s="218" t="s">
        <v>286</v>
      </c>
      <c r="K247" s="219">
        <v>45</v>
      </c>
      <c r="L247" s="220">
        <v>0</v>
      </c>
      <c r="M247" s="220"/>
      <c r="N247" s="219">
        <f>ROUND(L247*K247,3)</f>
        <v>0</v>
      </c>
      <c r="O247" s="219"/>
      <c r="P247" s="219"/>
      <c r="Q247" s="219"/>
      <c r="R247" s="183"/>
      <c r="T247" s="221" t="s">
        <v>5</v>
      </c>
      <c r="U247" s="58" t="s">
        <v>44</v>
      </c>
      <c r="V247" s="49"/>
      <c r="W247" s="222">
        <f>V247*K247</f>
        <v>0</v>
      </c>
      <c r="X247" s="222">
        <v>0.0024499999999999999</v>
      </c>
      <c r="Y247" s="222">
        <f>X247*K247</f>
        <v>0.11025</v>
      </c>
      <c r="Z247" s="222">
        <v>0</v>
      </c>
      <c r="AA247" s="223">
        <f>Z247*K247</f>
        <v>0</v>
      </c>
      <c r="AR247" s="24" t="s">
        <v>299</v>
      </c>
      <c r="AT247" s="24" t="s">
        <v>166</v>
      </c>
      <c r="AU247" s="24" t="s">
        <v>86</v>
      </c>
      <c r="AY247" s="24" t="s">
        <v>165</v>
      </c>
      <c r="BE247" s="138">
        <f>IF(U247="základná",N247,0)</f>
        <v>0</v>
      </c>
      <c r="BF247" s="138">
        <f>IF(U247="znížená",N247,0)</f>
        <v>0</v>
      </c>
      <c r="BG247" s="138">
        <f>IF(U247="zákl. prenesená",N247,0)</f>
        <v>0</v>
      </c>
      <c r="BH247" s="138">
        <f>IF(U247="zníž. prenesená",N247,0)</f>
        <v>0</v>
      </c>
      <c r="BI247" s="138">
        <f>IF(U247="nulová",N247,0)</f>
        <v>0</v>
      </c>
      <c r="BJ247" s="24" t="s">
        <v>86</v>
      </c>
      <c r="BK247" s="224">
        <f>ROUND(L247*K247,3)</f>
        <v>0</v>
      </c>
      <c r="BL247" s="24" t="s">
        <v>299</v>
      </c>
      <c r="BM247" s="24" t="s">
        <v>637</v>
      </c>
    </row>
    <row r="248" s="10" customFormat="1" ht="16.5" customHeight="1">
      <c r="B248" s="227"/>
      <c r="C248" s="228"/>
      <c r="D248" s="228"/>
      <c r="E248" s="229" t="s">
        <v>5</v>
      </c>
      <c r="F248" s="230" t="s">
        <v>638</v>
      </c>
      <c r="G248" s="231"/>
      <c r="H248" s="231"/>
      <c r="I248" s="231"/>
      <c r="J248" s="228"/>
      <c r="K248" s="232">
        <v>45</v>
      </c>
      <c r="L248" s="228"/>
      <c r="M248" s="228"/>
      <c r="N248" s="228"/>
      <c r="O248" s="228"/>
      <c r="P248" s="228"/>
      <c r="Q248" s="228"/>
      <c r="R248" s="233"/>
      <c r="T248" s="234"/>
      <c r="U248" s="228"/>
      <c r="V248" s="228"/>
      <c r="W248" s="228"/>
      <c r="X248" s="228"/>
      <c r="Y248" s="228"/>
      <c r="Z248" s="228"/>
      <c r="AA248" s="235"/>
      <c r="AT248" s="236" t="s">
        <v>175</v>
      </c>
      <c r="AU248" s="236" t="s">
        <v>86</v>
      </c>
      <c r="AV248" s="10" t="s">
        <v>86</v>
      </c>
      <c r="AW248" s="10" t="s">
        <v>33</v>
      </c>
      <c r="AX248" s="10" t="s">
        <v>77</v>
      </c>
      <c r="AY248" s="236" t="s">
        <v>165</v>
      </c>
    </row>
    <row r="249" s="11" customFormat="1" ht="16.5" customHeight="1">
      <c r="B249" s="238"/>
      <c r="C249" s="239"/>
      <c r="D249" s="239"/>
      <c r="E249" s="240" t="s">
        <v>5</v>
      </c>
      <c r="F249" s="241" t="s">
        <v>183</v>
      </c>
      <c r="G249" s="239"/>
      <c r="H249" s="239"/>
      <c r="I249" s="239"/>
      <c r="J249" s="239"/>
      <c r="K249" s="242">
        <v>45</v>
      </c>
      <c r="L249" s="239"/>
      <c r="M249" s="239"/>
      <c r="N249" s="239"/>
      <c r="O249" s="239"/>
      <c r="P249" s="239"/>
      <c r="Q249" s="239"/>
      <c r="R249" s="243"/>
      <c r="T249" s="244"/>
      <c r="U249" s="239"/>
      <c r="V249" s="239"/>
      <c r="W249" s="239"/>
      <c r="X249" s="239"/>
      <c r="Y249" s="239"/>
      <c r="Z249" s="239"/>
      <c r="AA249" s="245"/>
      <c r="AT249" s="246" t="s">
        <v>175</v>
      </c>
      <c r="AU249" s="246" t="s">
        <v>86</v>
      </c>
      <c r="AV249" s="11" t="s">
        <v>92</v>
      </c>
      <c r="AW249" s="11" t="s">
        <v>33</v>
      </c>
      <c r="AX249" s="11" t="s">
        <v>83</v>
      </c>
      <c r="AY249" s="246" t="s">
        <v>165</v>
      </c>
    </row>
    <row r="250" s="1" customFormat="1" ht="25.5" customHeight="1">
      <c r="B250" s="179"/>
      <c r="C250" s="215" t="s">
        <v>639</v>
      </c>
      <c r="D250" s="215" t="s">
        <v>166</v>
      </c>
      <c r="E250" s="216" t="s">
        <v>640</v>
      </c>
      <c r="F250" s="217" t="s">
        <v>641</v>
      </c>
      <c r="G250" s="217"/>
      <c r="H250" s="217"/>
      <c r="I250" s="217"/>
      <c r="J250" s="218" t="s">
        <v>286</v>
      </c>
      <c r="K250" s="219">
        <v>14.6</v>
      </c>
      <c r="L250" s="220">
        <v>0</v>
      </c>
      <c r="M250" s="220"/>
      <c r="N250" s="219">
        <f>ROUND(L250*K250,3)</f>
        <v>0</v>
      </c>
      <c r="O250" s="219"/>
      <c r="P250" s="219"/>
      <c r="Q250" s="219"/>
      <c r="R250" s="183"/>
      <c r="T250" s="221" t="s">
        <v>5</v>
      </c>
      <c r="U250" s="58" t="s">
        <v>44</v>
      </c>
      <c r="V250" s="49"/>
      <c r="W250" s="222">
        <f>V250*K250</f>
        <v>0</v>
      </c>
      <c r="X250" s="222">
        <v>0</v>
      </c>
      <c r="Y250" s="222">
        <f>X250*K250</f>
        <v>0</v>
      </c>
      <c r="Z250" s="222">
        <v>0.0013500000000000001</v>
      </c>
      <c r="AA250" s="223">
        <f>Z250*K250</f>
        <v>0.019710000000000002</v>
      </c>
      <c r="AR250" s="24" t="s">
        <v>299</v>
      </c>
      <c r="AT250" s="24" t="s">
        <v>166</v>
      </c>
      <c r="AU250" s="24" t="s">
        <v>86</v>
      </c>
      <c r="AY250" s="24" t="s">
        <v>165</v>
      </c>
      <c r="BE250" s="138">
        <f>IF(U250="základná",N250,0)</f>
        <v>0</v>
      </c>
      <c r="BF250" s="138">
        <f>IF(U250="znížená",N250,0)</f>
        <v>0</v>
      </c>
      <c r="BG250" s="138">
        <f>IF(U250="zákl. prenesená",N250,0)</f>
        <v>0</v>
      </c>
      <c r="BH250" s="138">
        <f>IF(U250="zníž. prenesená",N250,0)</f>
        <v>0</v>
      </c>
      <c r="BI250" s="138">
        <f>IF(U250="nulová",N250,0)</f>
        <v>0</v>
      </c>
      <c r="BJ250" s="24" t="s">
        <v>86</v>
      </c>
      <c r="BK250" s="224">
        <f>ROUND(L250*K250,3)</f>
        <v>0</v>
      </c>
      <c r="BL250" s="24" t="s">
        <v>299</v>
      </c>
      <c r="BM250" s="24" t="s">
        <v>642</v>
      </c>
    </row>
    <row r="251" s="1" customFormat="1" ht="38.25" customHeight="1">
      <c r="B251" s="179"/>
      <c r="C251" s="215" t="s">
        <v>643</v>
      </c>
      <c r="D251" s="215" t="s">
        <v>166</v>
      </c>
      <c r="E251" s="216" t="s">
        <v>644</v>
      </c>
      <c r="F251" s="217" t="s">
        <v>645</v>
      </c>
      <c r="G251" s="217"/>
      <c r="H251" s="217"/>
      <c r="I251" s="217"/>
      <c r="J251" s="218" t="s">
        <v>286</v>
      </c>
      <c r="K251" s="219">
        <v>11</v>
      </c>
      <c r="L251" s="220">
        <v>0</v>
      </c>
      <c r="M251" s="220"/>
      <c r="N251" s="219">
        <f>ROUND(L251*K251,3)</f>
        <v>0</v>
      </c>
      <c r="O251" s="219"/>
      <c r="P251" s="219"/>
      <c r="Q251" s="219"/>
      <c r="R251" s="183"/>
      <c r="T251" s="221" t="s">
        <v>5</v>
      </c>
      <c r="U251" s="58" t="s">
        <v>44</v>
      </c>
      <c r="V251" s="49"/>
      <c r="W251" s="222">
        <f>V251*K251</f>
        <v>0</v>
      </c>
      <c r="X251" s="222">
        <v>0.0030100000000000001</v>
      </c>
      <c r="Y251" s="222">
        <f>X251*K251</f>
        <v>0.033110000000000001</v>
      </c>
      <c r="Z251" s="222">
        <v>0</v>
      </c>
      <c r="AA251" s="223">
        <f>Z251*K251</f>
        <v>0</v>
      </c>
      <c r="AR251" s="24" t="s">
        <v>299</v>
      </c>
      <c r="AT251" s="24" t="s">
        <v>166</v>
      </c>
      <c r="AU251" s="24" t="s">
        <v>86</v>
      </c>
      <c r="AY251" s="24" t="s">
        <v>165</v>
      </c>
      <c r="BE251" s="138">
        <f>IF(U251="základná",N251,0)</f>
        <v>0</v>
      </c>
      <c r="BF251" s="138">
        <f>IF(U251="znížená",N251,0)</f>
        <v>0</v>
      </c>
      <c r="BG251" s="138">
        <f>IF(U251="zákl. prenesená",N251,0)</f>
        <v>0</v>
      </c>
      <c r="BH251" s="138">
        <f>IF(U251="zníž. prenesená",N251,0)</f>
        <v>0</v>
      </c>
      <c r="BI251" s="138">
        <f>IF(U251="nulová",N251,0)</f>
        <v>0</v>
      </c>
      <c r="BJ251" s="24" t="s">
        <v>86</v>
      </c>
      <c r="BK251" s="224">
        <f>ROUND(L251*K251,3)</f>
        <v>0</v>
      </c>
      <c r="BL251" s="24" t="s">
        <v>299</v>
      </c>
      <c r="BM251" s="24" t="s">
        <v>646</v>
      </c>
    </row>
    <row r="252" s="10" customFormat="1" ht="16.5" customHeight="1">
      <c r="B252" s="227"/>
      <c r="C252" s="228"/>
      <c r="D252" s="228"/>
      <c r="E252" s="229" t="s">
        <v>5</v>
      </c>
      <c r="F252" s="230" t="s">
        <v>647</v>
      </c>
      <c r="G252" s="231"/>
      <c r="H252" s="231"/>
      <c r="I252" s="231"/>
      <c r="J252" s="228"/>
      <c r="K252" s="232">
        <v>11</v>
      </c>
      <c r="L252" s="228"/>
      <c r="M252" s="228"/>
      <c r="N252" s="228"/>
      <c r="O252" s="228"/>
      <c r="P252" s="228"/>
      <c r="Q252" s="228"/>
      <c r="R252" s="233"/>
      <c r="T252" s="234"/>
      <c r="U252" s="228"/>
      <c r="V252" s="228"/>
      <c r="W252" s="228"/>
      <c r="X252" s="228"/>
      <c r="Y252" s="228"/>
      <c r="Z252" s="228"/>
      <c r="AA252" s="235"/>
      <c r="AT252" s="236" t="s">
        <v>175</v>
      </c>
      <c r="AU252" s="236" t="s">
        <v>86</v>
      </c>
      <c r="AV252" s="10" t="s">
        <v>86</v>
      </c>
      <c r="AW252" s="10" t="s">
        <v>33</v>
      </c>
      <c r="AX252" s="10" t="s">
        <v>77</v>
      </c>
      <c r="AY252" s="236" t="s">
        <v>165</v>
      </c>
    </row>
    <row r="253" s="11" customFormat="1" ht="16.5" customHeight="1">
      <c r="B253" s="238"/>
      <c r="C253" s="239"/>
      <c r="D253" s="239"/>
      <c r="E253" s="240" t="s">
        <v>5</v>
      </c>
      <c r="F253" s="241" t="s">
        <v>183</v>
      </c>
      <c r="G253" s="239"/>
      <c r="H253" s="239"/>
      <c r="I253" s="239"/>
      <c r="J253" s="239"/>
      <c r="K253" s="242">
        <v>11</v>
      </c>
      <c r="L253" s="239"/>
      <c r="M253" s="239"/>
      <c r="N253" s="239"/>
      <c r="O253" s="239"/>
      <c r="P253" s="239"/>
      <c r="Q253" s="239"/>
      <c r="R253" s="243"/>
      <c r="T253" s="244"/>
      <c r="U253" s="239"/>
      <c r="V253" s="239"/>
      <c r="W253" s="239"/>
      <c r="X253" s="239"/>
      <c r="Y253" s="239"/>
      <c r="Z253" s="239"/>
      <c r="AA253" s="245"/>
      <c r="AT253" s="246" t="s">
        <v>175</v>
      </c>
      <c r="AU253" s="246" t="s">
        <v>86</v>
      </c>
      <c r="AV253" s="11" t="s">
        <v>92</v>
      </c>
      <c r="AW253" s="11" t="s">
        <v>33</v>
      </c>
      <c r="AX253" s="11" t="s">
        <v>83</v>
      </c>
      <c r="AY253" s="246" t="s">
        <v>165</v>
      </c>
    </row>
    <row r="254" s="1" customFormat="1" ht="25.5" customHeight="1">
      <c r="B254" s="179"/>
      <c r="C254" s="215" t="s">
        <v>648</v>
      </c>
      <c r="D254" s="215" t="s">
        <v>166</v>
      </c>
      <c r="E254" s="216" t="s">
        <v>434</v>
      </c>
      <c r="F254" s="217" t="s">
        <v>435</v>
      </c>
      <c r="G254" s="217"/>
      <c r="H254" s="217"/>
      <c r="I254" s="217"/>
      <c r="J254" s="218" t="s">
        <v>426</v>
      </c>
      <c r="K254" s="220">
        <v>0</v>
      </c>
      <c r="L254" s="220">
        <v>0</v>
      </c>
      <c r="M254" s="220"/>
      <c r="N254" s="219">
        <f>ROUND(L254*K254,3)</f>
        <v>0</v>
      </c>
      <c r="O254" s="219"/>
      <c r="P254" s="219"/>
      <c r="Q254" s="219"/>
      <c r="R254" s="183"/>
      <c r="T254" s="221" t="s">
        <v>5</v>
      </c>
      <c r="U254" s="58" t="s">
        <v>44</v>
      </c>
      <c r="V254" s="49"/>
      <c r="W254" s="222">
        <f>V254*K254</f>
        <v>0</v>
      </c>
      <c r="X254" s="222">
        <v>0</v>
      </c>
      <c r="Y254" s="222">
        <f>X254*K254</f>
        <v>0</v>
      </c>
      <c r="Z254" s="222">
        <v>0</v>
      </c>
      <c r="AA254" s="223">
        <f>Z254*K254</f>
        <v>0</v>
      </c>
      <c r="AR254" s="24" t="s">
        <v>299</v>
      </c>
      <c r="AT254" s="24" t="s">
        <v>166</v>
      </c>
      <c r="AU254" s="24" t="s">
        <v>86</v>
      </c>
      <c r="AY254" s="24" t="s">
        <v>165</v>
      </c>
      <c r="BE254" s="138">
        <f>IF(U254="základná",N254,0)</f>
        <v>0</v>
      </c>
      <c r="BF254" s="138">
        <f>IF(U254="znížená",N254,0)</f>
        <v>0</v>
      </c>
      <c r="BG254" s="138">
        <f>IF(U254="zákl. prenesená",N254,0)</f>
        <v>0</v>
      </c>
      <c r="BH254" s="138">
        <f>IF(U254="zníž. prenesená",N254,0)</f>
        <v>0</v>
      </c>
      <c r="BI254" s="138">
        <f>IF(U254="nulová",N254,0)</f>
        <v>0</v>
      </c>
      <c r="BJ254" s="24" t="s">
        <v>86</v>
      </c>
      <c r="BK254" s="224">
        <f>ROUND(L254*K254,3)</f>
        <v>0</v>
      </c>
      <c r="BL254" s="24" t="s">
        <v>299</v>
      </c>
      <c r="BM254" s="24" t="s">
        <v>649</v>
      </c>
    </row>
    <row r="255" s="9" customFormat="1" ht="29.88" customHeight="1">
      <c r="B255" s="201"/>
      <c r="C255" s="202"/>
      <c r="D255" s="212" t="s">
        <v>460</v>
      </c>
      <c r="E255" s="212"/>
      <c r="F255" s="212"/>
      <c r="G255" s="212"/>
      <c r="H255" s="212"/>
      <c r="I255" s="212"/>
      <c r="J255" s="212"/>
      <c r="K255" s="212"/>
      <c r="L255" s="212"/>
      <c r="M255" s="212"/>
      <c r="N255" s="225">
        <f>BK255</f>
        <v>0</v>
      </c>
      <c r="O255" s="226"/>
      <c r="P255" s="226"/>
      <c r="Q255" s="226"/>
      <c r="R255" s="205"/>
      <c r="T255" s="206"/>
      <c r="U255" s="202"/>
      <c r="V255" s="202"/>
      <c r="W255" s="207">
        <f>SUM(W256:W266)</f>
        <v>0</v>
      </c>
      <c r="X255" s="202"/>
      <c r="Y255" s="207">
        <f>SUM(Y256:Y266)</f>
        <v>6.3460491999999995</v>
      </c>
      <c r="Z255" s="202"/>
      <c r="AA255" s="208">
        <f>SUM(AA256:AA266)</f>
        <v>8.2267500000000009</v>
      </c>
      <c r="AR255" s="209" t="s">
        <v>86</v>
      </c>
      <c r="AT255" s="210" t="s">
        <v>76</v>
      </c>
      <c r="AU255" s="210" t="s">
        <v>83</v>
      </c>
      <c r="AY255" s="209" t="s">
        <v>165</v>
      </c>
      <c r="BK255" s="211">
        <f>SUM(BK256:BK266)</f>
        <v>0</v>
      </c>
    </row>
    <row r="256" s="1" customFormat="1" ht="38.25" customHeight="1">
      <c r="B256" s="179"/>
      <c r="C256" s="215" t="s">
        <v>650</v>
      </c>
      <c r="D256" s="215" t="s">
        <v>166</v>
      </c>
      <c r="E256" s="216" t="s">
        <v>651</v>
      </c>
      <c r="F256" s="217" t="s">
        <v>652</v>
      </c>
      <c r="G256" s="217"/>
      <c r="H256" s="217"/>
      <c r="I256" s="217"/>
      <c r="J256" s="218" t="s">
        <v>169</v>
      </c>
      <c r="K256" s="219">
        <v>143</v>
      </c>
      <c r="L256" s="220">
        <v>0</v>
      </c>
      <c r="M256" s="220"/>
      <c r="N256" s="219">
        <f>ROUND(L256*K256,3)</f>
        <v>0</v>
      </c>
      <c r="O256" s="219"/>
      <c r="P256" s="219"/>
      <c r="Q256" s="219"/>
      <c r="R256" s="183"/>
      <c r="T256" s="221" t="s">
        <v>5</v>
      </c>
      <c r="U256" s="58" t="s">
        <v>44</v>
      </c>
      <c r="V256" s="49"/>
      <c r="W256" s="222">
        <f>V256*K256</f>
        <v>0</v>
      </c>
      <c r="X256" s="222">
        <v>0.041090000000000002</v>
      </c>
      <c r="Y256" s="222">
        <f>X256*K256</f>
        <v>5.8758699999999999</v>
      </c>
      <c r="Z256" s="222">
        <v>0</v>
      </c>
      <c r="AA256" s="223">
        <f>Z256*K256</f>
        <v>0</v>
      </c>
      <c r="AR256" s="24" t="s">
        <v>299</v>
      </c>
      <c r="AT256" s="24" t="s">
        <v>166</v>
      </c>
      <c r="AU256" s="24" t="s">
        <v>86</v>
      </c>
      <c r="AY256" s="24" t="s">
        <v>165</v>
      </c>
      <c r="BE256" s="138">
        <f>IF(U256="základná",N256,0)</f>
        <v>0</v>
      </c>
      <c r="BF256" s="138">
        <f>IF(U256="znížená",N256,0)</f>
        <v>0</v>
      </c>
      <c r="BG256" s="138">
        <f>IF(U256="zákl. prenesená",N256,0)</f>
        <v>0</v>
      </c>
      <c r="BH256" s="138">
        <f>IF(U256="zníž. prenesená",N256,0)</f>
        <v>0</v>
      </c>
      <c r="BI256" s="138">
        <f>IF(U256="nulová",N256,0)</f>
        <v>0</v>
      </c>
      <c r="BJ256" s="24" t="s">
        <v>86</v>
      </c>
      <c r="BK256" s="224">
        <f>ROUND(L256*K256,3)</f>
        <v>0</v>
      </c>
      <c r="BL256" s="24" t="s">
        <v>299</v>
      </c>
      <c r="BM256" s="24" t="s">
        <v>653</v>
      </c>
    </row>
    <row r="257" s="10" customFormat="1" ht="16.5" customHeight="1">
      <c r="B257" s="227"/>
      <c r="C257" s="228"/>
      <c r="D257" s="228"/>
      <c r="E257" s="229" t="s">
        <v>5</v>
      </c>
      <c r="F257" s="230" t="s">
        <v>654</v>
      </c>
      <c r="G257" s="231"/>
      <c r="H257" s="231"/>
      <c r="I257" s="231"/>
      <c r="J257" s="228"/>
      <c r="K257" s="232">
        <v>143</v>
      </c>
      <c r="L257" s="228"/>
      <c r="M257" s="228"/>
      <c r="N257" s="228"/>
      <c r="O257" s="228"/>
      <c r="P257" s="228"/>
      <c r="Q257" s="228"/>
      <c r="R257" s="233"/>
      <c r="T257" s="234"/>
      <c r="U257" s="228"/>
      <c r="V257" s="228"/>
      <c r="W257" s="228"/>
      <c r="X257" s="228"/>
      <c r="Y257" s="228"/>
      <c r="Z257" s="228"/>
      <c r="AA257" s="235"/>
      <c r="AT257" s="236" t="s">
        <v>175</v>
      </c>
      <c r="AU257" s="236" t="s">
        <v>86</v>
      </c>
      <c r="AV257" s="10" t="s">
        <v>86</v>
      </c>
      <c r="AW257" s="10" t="s">
        <v>33</v>
      </c>
      <c r="AX257" s="10" t="s">
        <v>83</v>
      </c>
      <c r="AY257" s="236" t="s">
        <v>165</v>
      </c>
    </row>
    <row r="258" s="1" customFormat="1" ht="25.5" customHeight="1">
      <c r="B258" s="179"/>
      <c r="C258" s="215" t="s">
        <v>655</v>
      </c>
      <c r="D258" s="215" t="s">
        <v>166</v>
      </c>
      <c r="E258" s="216" t="s">
        <v>656</v>
      </c>
      <c r="F258" s="217" t="s">
        <v>657</v>
      </c>
      <c r="G258" s="217"/>
      <c r="H258" s="217"/>
      <c r="I258" s="217"/>
      <c r="J258" s="218" t="s">
        <v>286</v>
      </c>
      <c r="K258" s="219">
        <v>83.239999999999995</v>
      </c>
      <c r="L258" s="220">
        <v>0</v>
      </c>
      <c r="M258" s="220"/>
      <c r="N258" s="219">
        <f>ROUND(L258*K258,3)</f>
        <v>0</v>
      </c>
      <c r="O258" s="219"/>
      <c r="P258" s="219"/>
      <c r="Q258" s="219"/>
      <c r="R258" s="183"/>
      <c r="T258" s="221" t="s">
        <v>5</v>
      </c>
      <c r="U258" s="58" t="s">
        <v>44</v>
      </c>
      <c r="V258" s="49"/>
      <c r="W258" s="222">
        <f>V258*K258</f>
        <v>0</v>
      </c>
      <c r="X258" s="222">
        <v>0.00013999999999999999</v>
      </c>
      <c r="Y258" s="222">
        <f>X258*K258</f>
        <v>0.011653599999999998</v>
      </c>
      <c r="Z258" s="222">
        <v>0</v>
      </c>
      <c r="AA258" s="223">
        <f>Z258*K258</f>
        <v>0</v>
      </c>
      <c r="AR258" s="24" t="s">
        <v>299</v>
      </c>
      <c r="AT258" s="24" t="s">
        <v>166</v>
      </c>
      <c r="AU258" s="24" t="s">
        <v>86</v>
      </c>
      <c r="AY258" s="24" t="s">
        <v>165</v>
      </c>
      <c r="BE258" s="138">
        <f>IF(U258="základná",N258,0)</f>
        <v>0</v>
      </c>
      <c r="BF258" s="138">
        <f>IF(U258="znížená",N258,0)</f>
        <v>0</v>
      </c>
      <c r="BG258" s="138">
        <f>IF(U258="zákl. prenesená",N258,0)</f>
        <v>0</v>
      </c>
      <c r="BH258" s="138">
        <f>IF(U258="zníž. prenesená",N258,0)</f>
        <v>0</v>
      </c>
      <c r="BI258" s="138">
        <f>IF(U258="nulová",N258,0)</f>
        <v>0</v>
      </c>
      <c r="BJ258" s="24" t="s">
        <v>86</v>
      </c>
      <c r="BK258" s="224">
        <f>ROUND(L258*K258,3)</f>
        <v>0</v>
      </c>
      <c r="BL258" s="24" t="s">
        <v>299</v>
      </c>
      <c r="BM258" s="24" t="s">
        <v>658</v>
      </c>
    </row>
    <row r="259" s="1" customFormat="1" ht="25.5" customHeight="1">
      <c r="B259" s="179"/>
      <c r="C259" s="215" t="s">
        <v>659</v>
      </c>
      <c r="D259" s="215" t="s">
        <v>166</v>
      </c>
      <c r="E259" s="216" t="s">
        <v>660</v>
      </c>
      <c r="F259" s="217" t="s">
        <v>661</v>
      </c>
      <c r="G259" s="217"/>
      <c r="H259" s="217"/>
      <c r="I259" s="217"/>
      <c r="J259" s="218" t="s">
        <v>286</v>
      </c>
      <c r="K259" s="219">
        <v>34.960000000000001</v>
      </c>
      <c r="L259" s="220">
        <v>0</v>
      </c>
      <c r="M259" s="220"/>
      <c r="N259" s="219">
        <f>ROUND(L259*K259,3)</f>
        <v>0</v>
      </c>
      <c r="O259" s="219"/>
      <c r="P259" s="219"/>
      <c r="Q259" s="219"/>
      <c r="R259" s="183"/>
      <c r="T259" s="221" t="s">
        <v>5</v>
      </c>
      <c r="U259" s="58" t="s">
        <v>44</v>
      </c>
      <c r="V259" s="49"/>
      <c r="W259" s="222">
        <f>V259*K259</f>
        <v>0</v>
      </c>
      <c r="X259" s="222">
        <v>0.0086099999999999996</v>
      </c>
      <c r="Y259" s="222">
        <f>X259*K259</f>
        <v>0.30100559999999998</v>
      </c>
      <c r="Z259" s="222">
        <v>0</v>
      </c>
      <c r="AA259" s="223">
        <f>Z259*K259</f>
        <v>0</v>
      </c>
      <c r="AR259" s="24" t="s">
        <v>299</v>
      </c>
      <c r="AT259" s="24" t="s">
        <v>166</v>
      </c>
      <c r="AU259" s="24" t="s">
        <v>86</v>
      </c>
      <c r="AY259" s="24" t="s">
        <v>165</v>
      </c>
      <c r="BE259" s="138">
        <f>IF(U259="základná",N259,0)</f>
        <v>0</v>
      </c>
      <c r="BF259" s="138">
        <f>IF(U259="znížená",N259,0)</f>
        <v>0</v>
      </c>
      <c r="BG259" s="138">
        <f>IF(U259="zákl. prenesená",N259,0)</f>
        <v>0</v>
      </c>
      <c r="BH259" s="138">
        <f>IF(U259="zníž. prenesená",N259,0)</f>
        <v>0</v>
      </c>
      <c r="BI259" s="138">
        <f>IF(U259="nulová",N259,0)</f>
        <v>0</v>
      </c>
      <c r="BJ259" s="24" t="s">
        <v>86</v>
      </c>
      <c r="BK259" s="224">
        <f>ROUND(L259*K259,3)</f>
        <v>0</v>
      </c>
      <c r="BL259" s="24" t="s">
        <v>299</v>
      </c>
      <c r="BM259" s="24" t="s">
        <v>662</v>
      </c>
    </row>
    <row r="260" s="10" customFormat="1" ht="16.5" customHeight="1">
      <c r="B260" s="227"/>
      <c r="C260" s="228"/>
      <c r="D260" s="228"/>
      <c r="E260" s="229" t="s">
        <v>5</v>
      </c>
      <c r="F260" s="230" t="s">
        <v>663</v>
      </c>
      <c r="G260" s="231"/>
      <c r="H260" s="231"/>
      <c r="I260" s="231"/>
      <c r="J260" s="228"/>
      <c r="K260" s="232">
        <v>34.960000000000001</v>
      </c>
      <c r="L260" s="228"/>
      <c r="M260" s="228"/>
      <c r="N260" s="228"/>
      <c r="O260" s="228"/>
      <c r="P260" s="228"/>
      <c r="Q260" s="228"/>
      <c r="R260" s="233"/>
      <c r="T260" s="234"/>
      <c r="U260" s="228"/>
      <c r="V260" s="228"/>
      <c r="W260" s="228"/>
      <c r="X260" s="228"/>
      <c r="Y260" s="228"/>
      <c r="Z260" s="228"/>
      <c r="AA260" s="235"/>
      <c r="AT260" s="236" t="s">
        <v>175</v>
      </c>
      <c r="AU260" s="236" t="s">
        <v>86</v>
      </c>
      <c r="AV260" s="10" t="s">
        <v>86</v>
      </c>
      <c r="AW260" s="10" t="s">
        <v>33</v>
      </c>
      <c r="AX260" s="10" t="s">
        <v>83</v>
      </c>
      <c r="AY260" s="236" t="s">
        <v>165</v>
      </c>
    </row>
    <row r="261" s="1" customFormat="1" ht="16.5" customHeight="1">
      <c r="B261" s="179"/>
      <c r="C261" s="215" t="s">
        <v>664</v>
      </c>
      <c r="D261" s="215" t="s">
        <v>166</v>
      </c>
      <c r="E261" s="216" t="s">
        <v>665</v>
      </c>
      <c r="F261" s="217" t="s">
        <v>666</v>
      </c>
      <c r="G261" s="217"/>
      <c r="H261" s="217"/>
      <c r="I261" s="217"/>
      <c r="J261" s="218" t="s">
        <v>286</v>
      </c>
      <c r="K261" s="219">
        <v>44</v>
      </c>
      <c r="L261" s="220">
        <v>0</v>
      </c>
      <c r="M261" s="220"/>
      <c r="N261" s="219">
        <f>ROUND(L261*K261,3)</f>
        <v>0</v>
      </c>
      <c r="O261" s="219"/>
      <c r="P261" s="219"/>
      <c r="Q261" s="219"/>
      <c r="R261" s="183"/>
      <c r="T261" s="221" t="s">
        <v>5</v>
      </c>
      <c r="U261" s="58" t="s">
        <v>44</v>
      </c>
      <c r="V261" s="49"/>
      <c r="W261" s="222">
        <f>V261*K261</f>
        <v>0</v>
      </c>
      <c r="X261" s="222">
        <v>0.0035799999999999998</v>
      </c>
      <c r="Y261" s="222">
        <f>X261*K261</f>
        <v>0.15751999999999999</v>
      </c>
      <c r="Z261" s="222">
        <v>0</v>
      </c>
      <c r="AA261" s="223">
        <f>Z261*K261</f>
        <v>0</v>
      </c>
      <c r="AR261" s="24" t="s">
        <v>299</v>
      </c>
      <c r="AT261" s="24" t="s">
        <v>166</v>
      </c>
      <c r="AU261" s="24" t="s">
        <v>86</v>
      </c>
      <c r="AY261" s="24" t="s">
        <v>165</v>
      </c>
      <c r="BE261" s="138">
        <f>IF(U261="základná",N261,0)</f>
        <v>0</v>
      </c>
      <c r="BF261" s="138">
        <f>IF(U261="znížená",N261,0)</f>
        <v>0</v>
      </c>
      <c r="BG261" s="138">
        <f>IF(U261="zákl. prenesená",N261,0)</f>
        <v>0</v>
      </c>
      <c r="BH261" s="138">
        <f>IF(U261="zníž. prenesená",N261,0)</f>
        <v>0</v>
      </c>
      <c r="BI261" s="138">
        <f>IF(U261="nulová",N261,0)</f>
        <v>0</v>
      </c>
      <c r="BJ261" s="24" t="s">
        <v>86</v>
      </c>
      <c r="BK261" s="224">
        <f>ROUND(L261*K261,3)</f>
        <v>0</v>
      </c>
      <c r="BL261" s="24" t="s">
        <v>299</v>
      </c>
      <c r="BM261" s="24" t="s">
        <v>667</v>
      </c>
    </row>
    <row r="262" s="10" customFormat="1" ht="16.5" customHeight="1">
      <c r="B262" s="227"/>
      <c r="C262" s="228"/>
      <c r="D262" s="228"/>
      <c r="E262" s="229" t="s">
        <v>5</v>
      </c>
      <c r="F262" s="230" t="s">
        <v>668</v>
      </c>
      <c r="G262" s="231"/>
      <c r="H262" s="231"/>
      <c r="I262" s="231"/>
      <c r="J262" s="228"/>
      <c r="K262" s="232">
        <v>44</v>
      </c>
      <c r="L262" s="228"/>
      <c r="M262" s="228"/>
      <c r="N262" s="228"/>
      <c r="O262" s="228"/>
      <c r="P262" s="228"/>
      <c r="Q262" s="228"/>
      <c r="R262" s="233"/>
      <c r="T262" s="234"/>
      <c r="U262" s="228"/>
      <c r="V262" s="228"/>
      <c r="W262" s="228"/>
      <c r="X262" s="228"/>
      <c r="Y262" s="228"/>
      <c r="Z262" s="228"/>
      <c r="AA262" s="235"/>
      <c r="AT262" s="236" t="s">
        <v>175</v>
      </c>
      <c r="AU262" s="236" t="s">
        <v>86</v>
      </c>
      <c r="AV262" s="10" t="s">
        <v>86</v>
      </c>
      <c r="AW262" s="10" t="s">
        <v>33</v>
      </c>
      <c r="AX262" s="10" t="s">
        <v>77</v>
      </c>
      <c r="AY262" s="236" t="s">
        <v>165</v>
      </c>
    </row>
    <row r="263" s="11" customFormat="1" ht="16.5" customHeight="1">
      <c r="B263" s="238"/>
      <c r="C263" s="239"/>
      <c r="D263" s="239"/>
      <c r="E263" s="240" t="s">
        <v>5</v>
      </c>
      <c r="F263" s="241" t="s">
        <v>183</v>
      </c>
      <c r="G263" s="239"/>
      <c r="H263" s="239"/>
      <c r="I263" s="239"/>
      <c r="J263" s="239"/>
      <c r="K263" s="242">
        <v>44</v>
      </c>
      <c r="L263" s="239"/>
      <c r="M263" s="239"/>
      <c r="N263" s="239"/>
      <c r="O263" s="239"/>
      <c r="P263" s="239"/>
      <c r="Q263" s="239"/>
      <c r="R263" s="243"/>
      <c r="T263" s="244"/>
      <c r="U263" s="239"/>
      <c r="V263" s="239"/>
      <c r="W263" s="239"/>
      <c r="X263" s="239"/>
      <c r="Y263" s="239"/>
      <c r="Z263" s="239"/>
      <c r="AA263" s="245"/>
      <c r="AT263" s="246" t="s">
        <v>175</v>
      </c>
      <c r="AU263" s="246" t="s">
        <v>86</v>
      </c>
      <c r="AV263" s="11" t="s">
        <v>92</v>
      </c>
      <c r="AW263" s="11" t="s">
        <v>33</v>
      </c>
      <c r="AX263" s="11" t="s">
        <v>83</v>
      </c>
      <c r="AY263" s="246" t="s">
        <v>165</v>
      </c>
    </row>
    <row r="264" s="1" customFormat="1" ht="38.25" customHeight="1">
      <c r="B264" s="179"/>
      <c r="C264" s="215" t="s">
        <v>669</v>
      </c>
      <c r="D264" s="215" t="s">
        <v>166</v>
      </c>
      <c r="E264" s="216" t="s">
        <v>670</v>
      </c>
      <c r="F264" s="217" t="s">
        <v>671</v>
      </c>
      <c r="G264" s="217"/>
      <c r="H264" s="217"/>
      <c r="I264" s="217"/>
      <c r="J264" s="218" t="s">
        <v>169</v>
      </c>
      <c r="K264" s="219">
        <v>164.535</v>
      </c>
      <c r="L264" s="220">
        <v>0</v>
      </c>
      <c r="M264" s="220"/>
      <c r="N264" s="219">
        <f>ROUND(L264*K264,3)</f>
        <v>0</v>
      </c>
      <c r="O264" s="219"/>
      <c r="P264" s="219"/>
      <c r="Q264" s="219"/>
      <c r="R264" s="183"/>
      <c r="T264" s="221" t="s">
        <v>5</v>
      </c>
      <c r="U264" s="58" t="s">
        <v>44</v>
      </c>
      <c r="V264" s="49"/>
      <c r="W264" s="222">
        <f>V264*K264</f>
        <v>0</v>
      </c>
      <c r="X264" s="222">
        <v>0</v>
      </c>
      <c r="Y264" s="222">
        <f>X264*K264</f>
        <v>0</v>
      </c>
      <c r="Z264" s="222">
        <v>0.050000000000000003</v>
      </c>
      <c r="AA264" s="223">
        <f>Z264*K264</f>
        <v>8.2267500000000009</v>
      </c>
      <c r="AR264" s="24" t="s">
        <v>299</v>
      </c>
      <c r="AT264" s="24" t="s">
        <v>166</v>
      </c>
      <c r="AU264" s="24" t="s">
        <v>86</v>
      </c>
      <c r="AY264" s="24" t="s">
        <v>165</v>
      </c>
      <c r="BE264" s="138">
        <f>IF(U264="základná",N264,0)</f>
        <v>0</v>
      </c>
      <c r="BF264" s="138">
        <f>IF(U264="znížená",N264,0)</f>
        <v>0</v>
      </c>
      <c r="BG264" s="138">
        <f>IF(U264="zákl. prenesená",N264,0)</f>
        <v>0</v>
      </c>
      <c r="BH264" s="138">
        <f>IF(U264="zníž. prenesená",N264,0)</f>
        <v>0</v>
      </c>
      <c r="BI264" s="138">
        <f>IF(U264="nulová",N264,0)</f>
        <v>0</v>
      </c>
      <c r="BJ264" s="24" t="s">
        <v>86</v>
      </c>
      <c r="BK264" s="224">
        <f>ROUND(L264*K264,3)</f>
        <v>0</v>
      </c>
      <c r="BL264" s="24" t="s">
        <v>299</v>
      </c>
      <c r="BM264" s="24" t="s">
        <v>672</v>
      </c>
    </row>
    <row r="265" s="1" customFormat="1" ht="16.5" customHeight="1">
      <c r="B265" s="179"/>
      <c r="C265" s="215" t="s">
        <v>673</v>
      </c>
      <c r="D265" s="215" t="s">
        <v>166</v>
      </c>
      <c r="E265" s="216" t="s">
        <v>674</v>
      </c>
      <c r="F265" s="217" t="s">
        <v>675</v>
      </c>
      <c r="G265" s="217"/>
      <c r="H265" s="217"/>
      <c r="I265" s="217"/>
      <c r="J265" s="218" t="s">
        <v>169</v>
      </c>
      <c r="K265" s="219">
        <v>143</v>
      </c>
      <c r="L265" s="220">
        <v>0</v>
      </c>
      <c r="M265" s="220"/>
      <c r="N265" s="219">
        <f>ROUND(L265*K265,3)</f>
        <v>0</v>
      </c>
      <c r="O265" s="219"/>
      <c r="P265" s="219"/>
      <c r="Q265" s="219"/>
      <c r="R265" s="183"/>
      <c r="T265" s="221" t="s">
        <v>5</v>
      </c>
      <c r="U265" s="58" t="s">
        <v>44</v>
      </c>
      <c r="V265" s="49"/>
      <c r="W265" s="222">
        <f>V265*K265</f>
        <v>0</v>
      </c>
      <c r="X265" s="222">
        <v>0</v>
      </c>
      <c r="Y265" s="222">
        <f>X265*K265</f>
        <v>0</v>
      </c>
      <c r="Z265" s="222">
        <v>0</v>
      </c>
      <c r="AA265" s="223">
        <f>Z265*K265</f>
        <v>0</v>
      </c>
      <c r="AR265" s="24" t="s">
        <v>299</v>
      </c>
      <c r="AT265" s="24" t="s">
        <v>166</v>
      </c>
      <c r="AU265" s="24" t="s">
        <v>86</v>
      </c>
      <c r="AY265" s="24" t="s">
        <v>165</v>
      </c>
      <c r="BE265" s="138">
        <f>IF(U265="základná",N265,0)</f>
        <v>0</v>
      </c>
      <c r="BF265" s="138">
        <f>IF(U265="znížená",N265,0)</f>
        <v>0</v>
      </c>
      <c r="BG265" s="138">
        <f>IF(U265="zákl. prenesená",N265,0)</f>
        <v>0</v>
      </c>
      <c r="BH265" s="138">
        <f>IF(U265="zníž. prenesená",N265,0)</f>
        <v>0</v>
      </c>
      <c r="BI265" s="138">
        <f>IF(U265="nulová",N265,0)</f>
        <v>0</v>
      </c>
      <c r="BJ265" s="24" t="s">
        <v>86</v>
      </c>
      <c r="BK265" s="224">
        <f>ROUND(L265*K265,3)</f>
        <v>0</v>
      </c>
      <c r="BL265" s="24" t="s">
        <v>299</v>
      </c>
      <c r="BM265" s="24" t="s">
        <v>676</v>
      </c>
    </row>
    <row r="266" s="1" customFormat="1" ht="25.5" customHeight="1">
      <c r="B266" s="179"/>
      <c r="C266" s="215" t="s">
        <v>677</v>
      </c>
      <c r="D266" s="215" t="s">
        <v>166</v>
      </c>
      <c r="E266" s="216" t="s">
        <v>678</v>
      </c>
      <c r="F266" s="217" t="s">
        <v>679</v>
      </c>
      <c r="G266" s="217"/>
      <c r="H266" s="217"/>
      <c r="I266" s="217"/>
      <c r="J266" s="218" t="s">
        <v>426</v>
      </c>
      <c r="K266" s="220">
        <v>0</v>
      </c>
      <c r="L266" s="220">
        <v>0</v>
      </c>
      <c r="M266" s="220"/>
      <c r="N266" s="219">
        <f>ROUND(L266*K266,3)</f>
        <v>0</v>
      </c>
      <c r="O266" s="219"/>
      <c r="P266" s="219"/>
      <c r="Q266" s="219"/>
      <c r="R266" s="183"/>
      <c r="T266" s="221" t="s">
        <v>5</v>
      </c>
      <c r="U266" s="58" t="s">
        <v>44</v>
      </c>
      <c r="V266" s="49"/>
      <c r="W266" s="222">
        <f>V266*K266</f>
        <v>0</v>
      </c>
      <c r="X266" s="222">
        <v>0</v>
      </c>
      <c r="Y266" s="222">
        <f>X266*K266</f>
        <v>0</v>
      </c>
      <c r="Z266" s="222">
        <v>0</v>
      </c>
      <c r="AA266" s="223">
        <f>Z266*K266</f>
        <v>0</v>
      </c>
      <c r="AR266" s="24" t="s">
        <v>299</v>
      </c>
      <c r="AT266" s="24" t="s">
        <v>166</v>
      </c>
      <c r="AU266" s="24" t="s">
        <v>86</v>
      </c>
      <c r="AY266" s="24" t="s">
        <v>165</v>
      </c>
      <c r="BE266" s="138">
        <f>IF(U266="základná",N266,0)</f>
        <v>0</v>
      </c>
      <c r="BF266" s="138">
        <f>IF(U266="znížená",N266,0)</f>
        <v>0</v>
      </c>
      <c r="BG266" s="138">
        <f>IF(U266="zákl. prenesená",N266,0)</f>
        <v>0</v>
      </c>
      <c r="BH266" s="138">
        <f>IF(U266="zníž. prenesená",N266,0)</f>
        <v>0</v>
      </c>
      <c r="BI266" s="138">
        <f>IF(U266="nulová",N266,0)</f>
        <v>0</v>
      </c>
      <c r="BJ266" s="24" t="s">
        <v>86</v>
      </c>
      <c r="BK266" s="224">
        <f>ROUND(L266*K266,3)</f>
        <v>0</v>
      </c>
      <c r="BL266" s="24" t="s">
        <v>299</v>
      </c>
      <c r="BM266" s="24" t="s">
        <v>680</v>
      </c>
    </row>
    <row r="267" s="9" customFormat="1" ht="29.88" customHeight="1">
      <c r="B267" s="201"/>
      <c r="C267" s="202"/>
      <c r="D267" s="212" t="s">
        <v>461</v>
      </c>
      <c r="E267" s="212"/>
      <c r="F267" s="212"/>
      <c r="G267" s="212"/>
      <c r="H267" s="212"/>
      <c r="I267" s="212"/>
      <c r="J267" s="212"/>
      <c r="K267" s="212"/>
      <c r="L267" s="212"/>
      <c r="M267" s="212"/>
      <c r="N267" s="225">
        <f>BK267</f>
        <v>0</v>
      </c>
      <c r="O267" s="226"/>
      <c r="P267" s="226"/>
      <c r="Q267" s="226"/>
      <c r="R267" s="205"/>
      <c r="T267" s="206"/>
      <c r="U267" s="202"/>
      <c r="V267" s="202"/>
      <c r="W267" s="207">
        <f>SUM(W268:W270)</f>
        <v>0</v>
      </c>
      <c r="X267" s="202"/>
      <c r="Y267" s="207">
        <f>SUM(Y268:Y270)</f>
        <v>0</v>
      </c>
      <c r="Z267" s="202"/>
      <c r="AA267" s="208">
        <f>SUM(AA268:AA270)</f>
        <v>0</v>
      </c>
      <c r="AR267" s="209" t="s">
        <v>86</v>
      </c>
      <c r="AT267" s="210" t="s">
        <v>76</v>
      </c>
      <c r="AU267" s="210" t="s">
        <v>83</v>
      </c>
      <c r="AY267" s="209" t="s">
        <v>165</v>
      </c>
      <c r="BK267" s="211">
        <f>SUM(BK268:BK270)</f>
        <v>0</v>
      </c>
    </row>
    <row r="268" s="1" customFormat="1" ht="16.5" customHeight="1">
      <c r="B268" s="179"/>
      <c r="C268" s="215" t="s">
        <v>681</v>
      </c>
      <c r="D268" s="215" t="s">
        <v>166</v>
      </c>
      <c r="E268" s="216" t="s">
        <v>682</v>
      </c>
      <c r="F268" s="217" t="s">
        <v>683</v>
      </c>
      <c r="G268" s="217"/>
      <c r="H268" s="217"/>
      <c r="I268" s="217"/>
      <c r="J268" s="218" t="s">
        <v>431</v>
      </c>
      <c r="K268" s="219">
        <v>1</v>
      </c>
      <c r="L268" s="220">
        <v>0</v>
      </c>
      <c r="M268" s="220"/>
      <c r="N268" s="219">
        <f>ROUND(L268*K268,3)</f>
        <v>0</v>
      </c>
      <c r="O268" s="219"/>
      <c r="P268" s="219"/>
      <c r="Q268" s="219"/>
      <c r="R268" s="183"/>
      <c r="T268" s="221" t="s">
        <v>5</v>
      </c>
      <c r="U268" s="58" t="s">
        <v>44</v>
      </c>
      <c r="V268" s="49"/>
      <c r="W268" s="222">
        <f>V268*K268</f>
        <v>0</v>
      </c>
      <c r="X268" s="222">
        <v>0</v>
      </c>
      <c r="Y268" s="222">
        <f>X268*K268</f>
        <v>0</v>
      </c>
      <c r="Z268" s="222">
        <v>0</v>
      </c>
      <c r="AA268" s="223">
        <f>Z268*K268</f>
        <v>0</v>
      </c>
      <c r="AR268" s="24" t="s">
        <v>299</v>
      </c>
      <c r="AT268" s="24" t="s">
        <v>166</v>
      </c>
      <c r="AU268" s="24" t="s">
        <v>86</v>
      </c>
      <c r="AY268" s="24" t="s">
        <v>165</v>
      </c>
      <c r="BE268" s="138">
        <f>IF(U268="základná",N268,0)</f>
        <v>0</v>
      </c>
      <c r="BF268" s="138">
        <f>IF(U268="znížená",N268,0)</f>
        <v>0</v>
      </c>
      <c r="BG268" s="138">
        <f>IF(U268="zákl. prenesená",N268,0)</f>
        <v>0</v>
      </c>
      <c r="BH268" s="138">
        <f>IF(U268="zníž. prenesená",N268,0)</f>
        <v>0</v>
      </c>
      <c r="BI268" s="138">
        <f>IF(U268="nulová",N268,0)</f>
        <v>0</v>
      </c>
      <c r="BJ268" s="24" t="s">
        <v>86</v>
      </c>
      <c r="BK268" s="224">
        <f>ROUND(L268*K268,3)</f>
        <v>0</v>
      </c>
      <c r="BL268" s="24" t="s">
        <v>299</v>
      </c>
      <c r="BM268" s="24" t="s">
        <v>684</v>
      </c>
    </row>
    <row r="269" s="1" customFormat="1" ht="25.5" customHeight="1">
      <c r="B269" s="179"/>
      <c r="C269" s="266" t="s">
        <v>685</v>
      </c>
      <c r="D269" s="266" t="s">
        <v>294</v>
      </c>
      <c r="E269" s="267" t="s">
        <v>686</v>
      </c>
      <c r="F269" s="268" t="s">
        <v>687</v>
      </c>
      <c r="G269" s="268"/>
      <c r="H269" s="268"/>
      <c r="I269" s="268"/>
      <c r="J269" s="269" t="s">
        <v>431</v>
      </c>
      <c r="K269" s="270">
        <v>1</v>
      </c>
      <c r="L269" s="271">
        <v>0</v>
      </c>
      <c r="M269" s="271"/>
      <c r="N269" s="270">
        <f>ROUND(L269*K269,3)</f>
        <v>0</v>
      </c>
      <c r="O269" s="219"/>
      <c r="P269" s="219"/>
      <c r="Q269" s="219"/>
      <c r="R269" s="183"/>
      <c r="T269" s="221" t="s">
        <v>5</v>
      </c>
      <c r="U269" s="58" t="s">
        <v>44</v>
      </c>
      <c r="V269" s="49"/>
      <c r="W269" s="222">
        <f>V269*K269</f>
        <v>0</v>
      </c>
      <c r="X269" s="222">
        <v>0</v>
      </c>
      <c r="Y269" s="222">
        <f>X269*K269</f>
        <v>0</v>
      </c>
      <c r="Z269" s="222">
        <v>0</v>
      </c>
      <c r="AA269" s="223">
        <f>Z269*K269</f>
        <v>0</v>
      </c>
      <c r="AR269" s="24" t="s">
        <v>371</v>
      </c>
      <c r="AT269" s="24" t="s">
        <v>294</v>
      </c>
      <c r="AU269" s="24" t="s">
        <v>86</v>
      </c>
      <c r="AY269" s="24" t="s">
        <v>165</v>
      </c>
      <c r="BE269" s="138">
        <f>IF(U269="základná",N269,0)</f>
        <v>0</v>
      </c>
      <c r="BF269" s="138">
        <f>IF(U269="znížená",N269,0)</f>
        <v>0</v>
      </c>
      <c r="BG269" s="138">
        <f>IF(U269="zákl. prenesená",N269,0)</f>
        <v>0</v>
      </c>
      <c r="BH269" s="138">
        <f>IF(U269="zníž. prenesená",N269,0)</f>
        <v>0</v>
      </c>
      <c r="BI269" s="138">
        <f>IF(U269="nulová",N269,0)</f>
        <v>0</v>
      </c>
      <c r="BJ269" s="24" t="s">
        <v>86</v>
      </c>
      <c r="BK269" s="224">
        <f>ROUND(L269*K269,3)</f>
        <v>0</v>
      </c>
      <c r="BL269" s="24" t="s">
        <v>299</v>
      </c>
      <c r="BM269" s="24" t="s">
        <v>688</v>
      </c>
    </row>
    <row r="270" s="1" customFormat="1" ht="25.5" customHeight="1">
      <c r="B270" s="179"/>
      <c r="C270" s="215" t="s">
        <v>689</v>
      </c>
      <c r="D270" s="215" t="s">
        <v>166</v>
      </c>
      <c r="E270" s="216" t="s">
        <v>690</v>
      </c>
      <c r="F270" s="217" t="s">
        <v>691</v>
      </c>
      <c r="G270" s="217"/>
      <c r="H270" s="217"/>
      <c r="I270" s="217"/>
      <c r="J270" s="218" t="s">
        <v>426</v>
      </c>
      <c r="K270" s="220">
        <v>0</v>
      </c>
      <c r="L270" s="220">
        <v>0</v>
      </c>
      <c r="M270" s="220"/>
      <c r="N270" s="219">
        <f>ROUND(L270*K270,3)</f>
        <v>0</v>
      </c>
      <c r="O270" s="219"/>
      <c r="P270" s="219"/>
      <c r="Q270" s="219"/>
      <c r="R270" s="183"/>
      <c r="T270" s="221" t="s">
        <v>5</v>
      </c>
      <c r="U270" s="58" t="s">
        <v>44</v>
      </c>
      <c r="V270" s="49"/>
      <c r="W270" s="222">
        <f>V270*K270</f>
        <v>0</v>
      </c>
      <c r="X270" s="222">
        <v>0</v>
      </c>
      <c r="Y270" s="222">
        <f>X270*K270</f>
        <v>0</v>
      </c>
      <c r="Z270" s="222">
        <v>0</v>
      </c>
      <c r="AA270" s="223">
        <f>Z270*K270</f>
        <v>0</v>
      </c>
      <c r="AR270" s="24" t="s">
        <v>299</v>
      </c>
      <c r="AT270" s="24" t="s">
        <v>166</v>
      </c>
      <c r="AU270" s="24" t="s">
        <v>86</v>
      </c>
      <c r="AY270" s="24" t="s">
        <v>165</v>
      </c>
      <c r="BE270" s="138">
        <f>IF(U270="základná",N270,0)</f>
        <v>0</v>
      </c>
      <c r="BF270" s="138">
        <f>IF(U270="znížená",N270,0)</f>
        <v>0</v>
      </c>
      <c r="BG270" s="138">
        <f>IF(U270="zákl. prenesená",N270,0)</f>
        <v>0</v>
      </c>
      <c r="BH270" s="138">
        <f>IF(U270="zníž. prenesená",N270,0)</f>
        <v>0</v>
      </c>
      <c r="BI270" s="138">
        <f>IF(U270="nulová",N270,0)</f>
        <v>0</v>
      </c>
      <c r="BJ270" s="24" t="s">
        <v>86</v>
      </c>
      <c r="BK270" s="224">
        <f>ROUND(L270*K270,3)</f>
        <v>0</v>
      </c>
      <c r="BL270" s="24" t="s">
        <v>299</v>
      </c>
      <c r="BM270" s="24" t="s">
        <v>692</v>
      </c>
    </row>
    <row r="271" s="9" customFormat="1" ht="37.44" customHeight="1">
      <c r="B271" s="201"/>
      <c r="C271" s="202"/>
      <c r="D271" s="203" t="s">
        <v>139</v>
      </c>
      <c r="E271" s="203"/>
      <c r="F271" s="203"/>
      <c r="G271" s="203"/>
      <c r="H271" s="203"/>
      <c r="I271" s="203"/>
      <c r="J271" s="203"/>
      <c r="K271" s="203"/>
      <c r="L271" s="203"/>
      <c r="M271" s="203"/>
      <c r="N271" s="272">
        <f>BK271</f>
        <v>0</v>
      </c>
      <c r="O271" s="273"/>
      <c r="P271" s="273"/>
      <c r="Q271" s="273"/>
      <c r="R271" s="205"/>
      <c r="T271" s="206"/>
      <c r="U271" s="202"/>
      <c r="V271" s="202"/>
      <c r="W271" s="207">
        <f>W272</f>
        <v>0</v>
      </c>
      <c r="X271" s="202"/>
      <c r="Y271" s="207">
        <f>Y272</f>
        <v>0</v>
      </c>
      <c r="Z271" s="202"/>
      <c r="AA271" s="208">
        <f>AA272</f>
        <v>0</v>
      </c>
      <c r="AR271" s="209" t="s">
        <v>95</v>
      </c>
      <c r="AT271" s="210" t="s">
        <v>76</v>
      </c>
      <c r="AU271" s="210" t="s">
        <v>77</v>
      </c>
      <c r="AY271" s="209" t="s">
        <v>165</v>
      </c>
      <c r="BK271" s="211">
        <f>BK272</f>
        <v>0</v>
      </c>
    </row>
    <row r="272" s="9" customFormat="1" ht="19.92" customHeight="1">
      <c r="B272" s="201"/>
      <c r="C272" s="202"/>
      <c r="D272" s="212" t="s">
        <v>140</v>
      </c>
      <c r="E272" s="212"/>
      <c r="F272" s="212"/>
      <c r="G272" s="212"/>
      <c r="H272" s="212"/>
      <c r="I272" s="212"/>
      <c r="J272" s="212"/>
      <c r="K272" s="212"/>
      <c r="L272" s="212"/>
      <c r="M272" s="212"/>
      <c r="N272" s="213">
        <f>BK272</f>
        <v>0</v>
      </c>
      <c r="O272" s="214"/>
      <c r="P272" s="214"/>
      <c r="Q272" s="214"/>
      <c r="R272" s="205"/>
      <c r="T272" s="206"/>
      <c r="U272" s="202"/>
      <c r="V272" s="202"/>
      <c r="W272" s="207">
        <f>W273</f>
        <v>0</v>
      </c>
      <c r="X272" s="202"/>
      <c r="Y272" s="207">
        <f>Y273</f>
        <v>0</v>
      </c>
      <c r="Z272" s="202"/>
      <c r="AA272" s="208">
        <f>AA273</f>
        <v>0</v>
      </c>
      <c r="AR272" s="209" t="s">
        <v>95</v>
      </c>
      <c r="AT272" s="210" t="s">
        <v>76</v>
      </c>
      <c r="AU272" s="210" t="s">
        <v>83</v>
      </c>
      <c r="AY272" s="209" t="s">
        <v>165</v>
      </c>
      <c r="BK272" s="211">
        <f>BK273</f>
        <v>0</v>
      </c>
    </row>
    <row r="273" s="1" customFormat="1" ht="63.75" customHeight="1">
      <c r="B273" s="179"/>
      <c r="C273" s="215" t="s">
        <v>693</v>
      </c>
      <c r="D273" s="215" t="s">
        <v>166</v>
      </c>
      <c r="E273" s="216" t="s">
        <v>450</v>
      </c>
      <c r="F273" s="217" t="s">
        <v>451</v>
      </c>
      <c r="G273" s="217"/>
      <c r="H273" s="217"/>
      <c r="I273" s="217"/>
      <c r="J273" s="218" t="s">
        <v>431</v>
      </c>
      <c r="K273" s="219">
        <v>1</v>
      </c>
      <c r="L273" s="220">
        <v>0</v>
      </c>
      <c r="M273" s="220"/>
      <c r="N273" s="219">
        <f>ROUND(L273*K273,3)</f>
        <v>0</v>
      </c>
      <c r="O273" s="219"/>
      <c r="P273" s="219"/>
      <c r="Q273" s="219"/>
      <c r="R273" s="183"/>
      <c r="T273" s="221" t="s">
        <v>5</v>
      </c>
      <c r="U273" s="58" t="s">
        <v>44</v>
      </c>
      <c r="V273" s="49"/>
      <c r="W273" s="222">
        <f>V273*K273</f>
        <v>0</v>
      </c>
      <c r="X273" s="222">
        <v>0</v>
      </c>
      <c r="Y273" s="222">
        <f>X273*K273</f>
        <v>0</v>
      </c>
      <c r="Z273" s="222">
        <v>0</v>
      </c>
      <c r="AA273" s="223">
        <f>Z273*K273</f>
        <v>0</v>
      </c>
      <c r="AR273" s="24" t="s">
        <v>452</v>
      </c>
      <c r="AT273" s="24" t="s">
        <v>166</v>
      </c>
      <c r="AU273" s="24" t="s">
        <v>86</v>
      </c>
      <c r="AY273" s="24" t="s">
        <v>165</v>
      </c>
      <c r="BE273" s="138">
        <f>IF(U273="základná",N273,0)</f>
        <v>0</v>
      </c>
      <c r="BF273" s="138">
        <f>IF(U273="znížená",N273,0)</f>
        <v>0</v>
      </c>
      <c r="BG273" s="138">
        <f>IF(U273="zákl. prenesená",N273,0)</f>
        <v>0</v>
      </c>
      <c r="BH273" s="138">
        <f>IF(U273="zníž. prenesená",N273,0)</f>
        <v>0</v>
      </c>
      <c r="BI273" s="138">
        <f>IF(U273="nulová",N273,0)</f>
        <v>0</v>
      </c>
      <c r="BJ273" s="24" t="s">
        <v>86</v>
      </c>
      <c r="BK273" s="224">
        <f>ROUND(L273*K273,3)</f>
        <v>0</v>
      </c>
      <c r="BL273" s="24" t="s">
        <v>452</v>
      </c>
      <c r="BM273" s="24" t="s">
        <v>694</v>
      </c>
    </row>
    <row r="274" s="1" customFormat="1" ht="49.92" customHeight="1">
      <c r="B274" s="48"/>
      <c r="C274" s="49"/>
      <c r="D274" s="203" t="s">
        <v>454</v>
      </c>
      <c r="E274" s="49"/>
      <c r="F274" s="49"/>
      <c r="G274" s="49"/>
      <c r="H274" s="49"/>
      <c r="I274" s="49"/>
      <c r="J274" s="49"/>
      <c r="K274" s="49"/>
      <c r="L274" s="49"/>
      <c r="M274" s="49"/>
      <c r="N274" s="274">
        <f>BK274</f>
        <v>0</v>
      </c>
      <c r="O274" s="275"/>
      <c r="P274" s="275"/>
      <c r="Q274" s="275"/>
      <c r="R274" s="50"/>
      <c r="T274" s="276"/>
      <c r="U274" s="49"/>
      <c r="V274" s="49"/>
      <c r="W274" s="49"/>
      <c r="X274" s="49"/>
      <c r="Y274" s="49"/>
      <c r="Z274" s="49"/>
      <c r="AA274" s="96"/>
      <c r="AT274" s="24" t="s">
        <v>76</v>
      </c>
      <c r="AU274" s="24" t="s">
        <v>77</v>
      </c>
      <c r="AY274" s="24" t="s">
        <v>455</v>
      </c>
      <c r="BK274" s="224">
        <f>SUM(BK275:BK279)</f>
        <v>0</v>
      </c>
    </row>
    <row r="275" s="1" customFormat="1" ht="22.32" customHeight="1">
      <c r="B275" s="48"/>
      <c r="C275" s="277" t="s">
        <v>5</v>
      </c>
      <c r="D275" s="277" t="s">
        <v>166</v>
      </c>
      <c r="E275" s="278" t="s">
        <v>5</v>
      </c>
      <c r="F275" s="279" t="s">
        <v>5</v>
      </c>
      <c r="G275" s="279"/>
      <c r="H275" s="279"/>
      <c r="I275" s="279"/>
      <c r="J275" s="280" t="s">
        <v>5</v>
      </c>
      <c r="K275" s="220"/>
      <c r="L275" s="220"/>
      <c r="M275" s="281"/>
      <c r="N275" s="281">
        <f>BK275</f>
        <v>0</v>
      </c>
      <c r="O275" s="281"/>
      <c r="P275" s="281"/>
      <c r="Q275" s="281"/>
      <c r="R275" s="50"/>
      <c r="T275" s="221" t="s">
        <v>5</v>
      </c>
      <c r="U275" s="282" t="s">
        <v>44</v>
      </c>
      <c r="V275" s="49"/>
      <c r="W275" s="49"/>
      <c r="X275" s="49"/>
      <c r="Y275" s="49"/>
      <c r="Z275" s="49"/>
      <c r="AA275" s="96"/>
      <c r="AT275" s="24" t="s">
        <v>455</v>
      </c>
      <c r="AU275" s="24" t="s">
        <v>83</v>
      </c>
      <c r="AY275" s="24" t="s">
        <v>455</v>
      </c>
      <c r="BE275" s="138">
        <f>IF(U275="základná",N275,0)</f>
        <v>0</v>
      </c>
      <c r="BF275" s="138">
        <f>IF(U275="znížená",N275,0)</f>
        <v>0</v>
      </c>
      <c r="BG275" s="138">
        <f>IF(U275="zákl. prenesená",N275,0)</f>
        <v>0</v>
      </c>
      <c r="BH275" s="138">
        <f>IF(U275="zníž. prenesená",N275,0)</f>
        <v>0</v>
      </c>
      <c r="BI275" s="138">
        <f>IF(U275="nulová",N275,0)</f>
        <v>0</v>
      </c>
      <c r="BJ275" s="24" t="s">
        <v>86</v>
      </c>
      <c r="BK275" s="224">
        <f>L275*K275</f>
        <v>0</v>
      </c>
    </row>
    <row r="276" s="1" customFormat="1" ht="22.32" customHeight="1">
      <c r="B276" s="48"/>
      <c r="C276" s="277" t="s">
        <v>5</v>
      </c>
      <c r="D276" s="277" t="s">
        <v>166</v>
      </c>
      <c r="E276" s="278" t="s">
        <v>5</v>
      </c>
      <c r="F276" s="279" t="s">
        <v>5</v>
      </c>
      <c r="G276" s="279"/>
      <c r="H276" s="279"/>
      <c r="I276" s="279"/>
      <c r="J276" s="280" t="s">
        <v>5</v>
      </c>
      <c r="K276" s="220"/>
      <c r="L276" s="220"/>
      <c r="M276" s="281"/>
      <c r="N276" s="281">
        <f>BK276</f>
        <v>0</v>
      </c>
      <c r="O276" s="281"/>
      <c r="P276" s="281"/>
      <c r="Q276" s="281"/>
      <c r="R276" s="50"/>
      <c r="T276" s="221" t="s">
        <v>5</v>
      </c>
      <c r="U276" s="282" t="s">
        <v>44</v>
      </c>
      <c r="V276" s="49"/>
      <c r="W276" s="49"/>
      <c r="X276" s="49"/>
      <c r="Y276" s="49"/>
      <c r="Z276" s="49"/>
      <c r="AA276" s="96"/>
      <c r="AT276" s="24" t="s">
        <v>455</v>
      </c>
      <c r="AU276" s="24" t="s">
        <v>83</v>
      </c>
      <c r="AY276" s="24" t="s">
        <v>455</v>
      </c>
      <c r="BE276" s="138">
        <f>IF(U276="základná",N276,0)</f>
        <v>0</v>
      </c>
      <c r="BF276" s="138">
        <f>IF(U276="znížená",N276,0)</f>
        <v>0</v>
      </c>
      <c r="BG276" s="138">
        <f>IF(U276="zákl. prenesená",N276,0)</f>
        <v>0</v>
      </c>
      <c r="BH276" s="138">
        <f>IF(U276="zníž. prenesená",N276,0)</f>
        <v>0</v>
      </c>
      <c r="BI276" s="138">
        <f>IF(U276="nulová",N276,0)</f>
        <v>0</v>
      </c>
      <c r="BJ276" s="24" t="s">
        <v>86</v>
      </c>
      <c r="BK276" s="224">
        <f>L276*K276</f>
        <v>0</v>
      </c>
    </row>
    <row r="277" s="1" customFormat="1" ht="22.32" customHeight="1">
      <c r="B277" s="48"/>
      <c r="C277" s="277" t="s">
        <v>5</v>
      </c>
      <c r="D277" s="277" t="s">
        <v>166</v>
      </c>
      <c r="E277" s="278" t="s">
        <v>5</v>
      </c>
      <c r="F277" s="279" t="s">
        <v>5</v>
      </c>
      <c r="G277" s="279"/>
      <c r="H277" s="279"/>
      <c r="I277" s="279"/>
      <c r="J277" s="280" t="s">
        <v>5</v>
      </c>
      <c r="K277" s="220"/>
      <c r="L277" s="220"/>
      <c r="M277" s="281"/>
      <c r="N277" s="281">
        <f>BK277</f>
        <v>0</v>
      </c>
      <c r="O277" s="281"/>
      <c r="P277" s="281"/>
      <c r="Q277" s="281"/>
      <c r="R277" s="50"/>
      <c r="T277" s="221" t="s">
        <v>5</v>
      </c>
      <c r="U277" s="282" t="s">
        <v>44</v>
      </c>
      <c r="V277" s="49"/>
      <c r="W277" s="49"/>
      <c r="X277" s="49"/>
      <c r="Y277" s="49"/>
      <c r="Z277" s="49"/>
      <c r="AA277" s="96"/>
      <c r="AT277" s="24" t="s">
        <v>455</v>
      </c>
      <c r="AU277" s="24" t="s">
        <v>83</v>
      </c>
      <c r="AY277" s="24" t="s">
        <v>455</v>
      </c>
      <c r="BE277" s="138">
        <f>IF(U277="základná",N277,0)</f>
        <v>0</v>
      </c>
      <c r="BF277" s="138">
        <f>IF(U277="znížená",N277,0)</f>
        <v>0</v>
      </c>
      <c r="BG277" s="138">
        <f>IF(U277="zákl. prenesená",N277,0)</f>
        <v>0</v>
      </c>
      <c r="BH277" s="138">
        <f>IF(U277="zníž. prenesená",N277,0)</f>
        <v>0</v>
      </c>
      <c r="BI277" s="138">
        <f>IF(U277="nulová",N277,0)</f>
        <v>0</v>
      </c>
      <c r="BJ277" s="24" t="s">
        <v>86</v>
      </c>
      <c r="BK277" s="224">
        <f>L277*K277</f>
        <v>0</v>
      </c>
    </row>
    <row r="278" s="1" customFormat="1" ht="22.32" customHeight="1">
      <c r="B278" s="48"/>
      <c r="C278" s="277" t="s">
        <v>5</v>
      </c>
      <c r="D278" s="277" t="s">
        <v>166</v>
      </c>
      <c r="E278" s="278" t="s">
        <v>5</v>
      </c>
      <c r="F278" s="279" t="s">
        <v>5</v>
      </c>
      <c r="G278" s="279"/>
      <c r="H278" s="279"/>
      <c r="I278" s="279"/>
      <c r="J278" s="280" t="s">
        <v>5</v>
      </c>
      <c r="K278" s="220"/>
      <c r="L278" s="220"/>
      <c r="M278" s="281"/>
      <c r="N278" s="281">
        <f>BK278</f>
        <v>0</v>
      </c>
      <c r="O278" s="281"/>
      <c r="P278" s="281"/>
      <c r="Q278" s="281"/>
      <c r="R278" s="50"/>
      <c r="T278" s="221" t="s">
        <v>5</v>
      </c>
      <c r="U278" s="282" t="s">
        <v>44</v>
      </c>
      <c r="V278" s="49"/>
      <c r="W278" s="49"/>
      <c r="X278" s="49"/>
      <c r="Y278" s="49"/>
      <c r="Z278" s="49"/>
      <c r="AA278" s="96"/>
      <c r="AT278" s="24" t="s">
        <v>455</v>
      </c>
      <c r="AU278" s="24" t="s">
        <v>83</v>
      </c>
      <c r="AY278" s="24" t="s">
        <v>455</v>
      </c>
      <c r="BE278" s="138">
        <f>IF(U278="základná",N278,0)</f>
        <v>0</v>
      </c>
      <c r="BF278" s="138">
        <f>IF(U278="znížená",N278,0)</f>
        <v>0</v>
      </c>
      <c r="BG278" s="138">
        <f>IF(U278="zákl. prenesená",N278,0)</f>
        <v>0</v>
      </c>
      <c r="BH278" s="138">
        <f>IF(U278="zníž. prenesená",N278,0)</f>
        <v>0</v>
      </c>
      <c r="BI278" s="138">
        <f>IF(U278="nulová",N278,0)</f>
        <v>0</v>
      </c>
      <c r="BJ278" s="24" t="s">
        <v>86</v>
      </c>
      <c r="BK278" s="224">
        <f>L278*K278</f>
        <v>0</v>
      </c>
    </row>
    <row r="279" s="1" customFormat="1" ht="22.32" customHeight="1">
      <c r="B279" s="48"/>
      <c r="C279" s="277" t="s">
        <v>5</v>
      </c>
      <c r="D279" s="277" t="s">
        <v>166</v>
      </c>
      <c r="E279" s="278" t="s">
        <v>5</v>
      </c>
      <c r="F279" s="279" t="s">
        <v>5</v>
      </c>
      <c r="G279" s="279"/>
      <c r="H279" s="279"/>
      <c r="I279" s="279"/>
      <c r="J279" s="280" t="s">
        <v>5</v>
      </c>
      <c r="K279" s="220"/>
      <c r="L279" s="220"/>
      <c r="M279" s="281"/>
      <c r="N279" s="281">
        <f>BK279</f>
        <v>0</v>
      </c>
      <c r="O279" s="281"/>
      <c r="P279" s="281"/>
      <c r="Q279" s="281"/>
      <c r="R279" s="50"/>
      <c r="T279" s="221" t="s">
        <v>5</v>
      </c>
      <c r="U279" s="282" t="s">
        <v>44</v>
      </c>
      <c r="V279" s="74"/>
      <c r="W279" s="74"/>
      <c r="X279" s="74"/>
      <c r="Y279" s="74"/>
      <c r="Z279" s="74"/>
      <c r="AA279" s="76"/>
      <c r="AT279" s="24" t="s">
        <v>455</v>
      </c>
      <c r="AU279" s="24" t="s">
        <v>83</v>
      </c>
      <c r="AY279" s="24" t="s">
        <v>455</v>
      </c>
      <c r="BE279" s="138">
        <f>IF(U279="základná",N279,0)</f>
        <v>0</v>
      </c>
      <c r="BF279" s="138">
        <f>IF(U279="znížená",N279,0)</f>
        <v>0</v>
      </c>
      <c r="BG279" s="138">
        <f>IF(U279="zákl. prenesená",N279,0)</f>
        <v>0</v>
      </c>
      <c r="BH279" s="138">
        <f>IF(U279="zníž. prenesená",N279,0)</f>
        <v>0</v>
      </c>
      <c r="BI279" s="138">
        <f>IF(U279="nulová",N279,0)</f>
        <v>0</v>
      </c>
      <c r="BJ279" s="24" t="s">
        <v>86</v>
      </c>
      <c r="BK279" s="224">
        <f>L279*K279</f>
        <v>0</v>
      </c>
    </row>
    <row r="280" s="1" customFormat="1" ht="6.96" customHeight="1">
      <c r="B280" s="77"/>
      <c r="C280" s="78"/>
      <c r="D280" s="78"/>
      <c r="E280" s="78"/>
      <c r="F280" s="78"/>
      <c r="G280" s="78"/>
      <c r="H280" s="78"/>
      <c r="I280" s="78"/>
      <c r="J280" s="78"/>
      <c r="K280" s="78"/>
      <c r="L280" s="78"/>
      <c r="M280" s="78"/>
      <c r="N280" s="78"/>
      <c r="O280" s="78"/>
      <c r="P280" s="78"/>
      <c r="Q280" s="78"/>
      <c r="R280" s="79"/>
    </row>
  </sheetData>
  <mergeCells count="361">
    <mergeCell ref="C2:Q2"/>
    <mergeCell ref="C4:Q4"/>
    <mergeCell ref="F6:P6"/>
    <mergeCell ref="F7:P7"/>
    <mergeCell ref="O9:P9"/>
    <mergeCell ref="O11:P11"/>
    <mergeCell ref="O12:P12"/>
    <mergeCell ref="O14:P14"/>
    <mergeCell ref="E15:L15"/>
    <mergeCell ref="O15:P15"/>
    <mergeCell ref="O17:P17"/>
    <mergeCell ref="O18:P18"/>
    <mergeCell ref="O20:P20"/>
    <mergeCell ref="O21:P21"/>
    <mergeCell ref="E24:L24"/>
    <mergeCell ref="M27:P27"/>
    <mergeCell ref="M28:P28"/>
    <mergeCell ref="M30:P30"/>
    <mergeCell ref="H32:J32"/>
    <mergeCell ref="M32:P32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C76:Q76"/>
    <mergeCell ref="F78:P78"/>
    <mergeCell ref="F79:P79"/>
    <mergeCell ref="M81:P81"/>
    <mergeCell ref="M83:Q83"/>
    <mergeCell ref="M84:Q84"/>
    <mergeCell ref="C86:G86"/>
    <mergeCell ref="N86:Q86"/>
    <mergeCell ref="N88:Q88"/>
    <mergeCell ref="N89:Q89"/>
    <mergeCell ref="N90:Q90"/>
    <mergeCell ref="N91:Q91"/>
    <mergeCell ref="N92:Q92"/>
    <mergeCell ref="N93:Q93"/>
    <mergeCell ref="N94:Q94"/>
    <mergeCell ref="N95:Q95"/>
    <mergeCell ref="N96:Q96"/>
    <mergeCell ref="N97:Q97"/>
    <mergeCell ref="N98:Q98"/>
    <mergeCell ref="N99:Q99"/>
    <mergeCell ref="N100:Q100"/>
    <mergeCell ref="N102:Q102"/>
    <mergeCell ref="D103:H103"/>
    <mergeCell ref="N103:Q103"/>
    <mergeCell ref="D104:H104"/>
    <mergeCell ref="N104:Q104"/>
    <mergeCell ref="D105:H105"/>
    <mergeCell ref="N105:Q105"/>
    <mergeCell ref="D106:H106"/>
    <mergeCell ref="N106:Q106"/>
    <mergeCell ref="D107:H107"/>
    <mergeCell ref="N107:Q107"/>
    <mergeCell ref="N108:Q108"/>
    <mergeCell ref="L110:Q110"/>
    <mergeCell ref="C116:Q116"/>
    <mergeCell ref="F118:P118"/>
    <mergeCell ref="F119:P119"/>
    <mergeCell ref="M121:P121"/>
    <mergeCell ref="M123:Q123"/>
    <mergeCell ref="M124:Q124"/>
    <mergeCell ref="F126:I126"/>
    <mergeCell ref="L126:M126"/>
    <mergeCell ref="N126:Q126"/>
    <mergeCell ref="F130:I130"/>
    <mergeCell ref="L130:M130"/>
    <mergeCell ref="N130:Q130"/>
    <mergeCell ref="F131:I131"/>
    <mergeCell ref="F132:I132"/>
    <mergeCell ref="F133:I133"/>
    <mergeCell ref="L133:M133"/>
    <mergeCell ref="N133:Q133"/>
    <mergeCell ref="F134:I134"/>
    <mergeCell ref="F135:I135"/>
    <mergeCell ref="F136:I136"/>
    <mergeCell ref="F137:I137"/>
    <mergeCell ref="L137:M137"/>
    <mergeCell ref="N137:Q137"/>
    <mergeCell ref="F138:I138"/>
    <mergeCell ref="F139:I139"/>
    <mergeCell ref="F140:I140"/>
    <mergeCell ref="F141:I141"/>
    <mergeCell ref="L141:M141"/>
    <mergeCell ref="N141:Q141"/>
    <mergeCell ref="F142:I142"/>
    <mergeCell ref="L142:M142"/>
    <mergeCell ref="N142:Q142"/>
    <mergeCell ref="F143:I143"/>
    <mergeCell ref="F144:I144"/>
    <mergeCell ref="F145:I145"/>
    <mergeCell ref="L145:M145"/>
    <mergeCell ref="N145:Q145"/>
    <mergeCell ref="F146:I146"/>
    <mergeCell ref="F147:I147"/>
    <mergeCell ref="F148:I148"/>
    <mergeCell ref="F149:I149"/>
    <mergeCell ref="F150:I150"/>
    <mergeCell ref="F151:I151"/>
    <mergeCell ref="F152:I152"/>
    <mergeCell ref="F153:I153"/>
    <mergeCell ref="L153:M153"/>
    <mergeCell ref="N153:Q153"/>
    <mergeCell ref="F154:I154"/>
    <mergeCell ref="L154:M154"/>
    <mergeCell ref="N154:Q154"/>
    <mergeCell ref="F155:I155"/>
    <mergeCell ref="L155:M155"/>
    <mergeCell ref="N155:Q155"/>
    <mergeCell ref="F156:I156"/>
    <mergeCell ref="L156:M156"/>
    <mergeCell ref="N156:Q156"/>
    <mergeCell ref="F157:I157"/>
    <mergeCell ref="L157:M157"/>
    <mergeCell ref="N157:Q157"/>
    <mergeCell ref="F158:I158"/>
    <mergeCell ref="L158:M158"/>
    <mergeCell ref="N158:Q158"/>
    <mergeCell ref="F159:I159"/>
    <mergeCell ref="L159:M159"/>
    <mergeCell ref="N159:Q159"/>
    <mergeCell ref="F162:I162"/>
    <mergeCell ref="L162:M162"/>
    <mergeCell ref="N162:Q162"/>
    <mergeCell ref="F163:I163"/>
    <mergeCell ref="F164:I164"/>
    <mergeCell ref="L164:M164"/>
    <mergeCell ref="N164:Q164"/>
    <mergeCell ref="F165:I165"/>
    <mergeCell ref="F166:I166"/>
    <mergeCell ref="L166:M166"/>
    <mergeCell ref="N166:Q166"/>
    <mergeCell ref="F167:I167"/>
    <mergeCell ref="L167:M167"/>
    <mergeCell ref="N167:Q167"/>
    <mergeCell ref="F168:I168"/>
    <mergeCell ref="F169:I169"/>
    <mergeCell ref="F170:I170"/>
    <mergeCell ref="F171:I171"/>
    <mergeCell ref="L171:M171"/>
    <mergeCell ref="N171:Q171"/>
    <mergeCell ref="F172:I172"/>
    <mergeCell ref="L172:M172"/>
    <mergeCell ref="N172:Q172"/>
    <mergeCell ref="F174:I174"/>
    <mergeCell ref="L174:M174"/>
    <mergeCell ref="N174:Q174"/>
    <mergeCell ref="F175:I175"/>
    <mergeCell ref="L175:M175"/>
    <mergeCell ref="N175:Q175"/>
    <mergeCell ref="F176:I176"/>
    <mergeCell ref="L176:M176"/>
    <mergeCell ref="N176:Q176"/>
    <mergeCell ref="F177:I177"/>
    <mergeCell ref="L177:M177"/>
    <mergeCell ref="N177:Q177"/>
    <mergeCell ref="F178:I178"/>
    <mergeCell ref="L178:M178"/>
    <mergeCell ref="N178:Q178"/>
    <mergeCell ref="F179:I179"/>
    <mergeCell ref="L179:M179"/>
    <mergeCell ref="N179:Q179"/>
    <mergeCell ref="F180:I180"/>
    <mergeCell ref="F181:I181"/>
    <mergeCell ref="F182:I182"/>
    <mergeCell ref="F183:I183"/>
    <mergeCell ref="F184:I184"/>
    <mergeCell ref="F185:I185"/>
    <mergeCell ref="F186:I186"/>
    <mergeCell ref="F187:I187"/>
    <mergeCell ref="F188:I188"/>
    <mergeCell ref="F189:I189"/>
    <mergeCell ref="F190:I190"/>
    <mergeCell ref="F191:I191"/>
    <mergeCell ref="F192:I192"/>
    <mergeCell ref="L192:M192"/>
    <mergeCell ref="N192:Q192"/>
    <mergeCell ref="F193:I193"/>
    <mergeCell ref="F194:I194"/>
    <mergeCell ref="F195:I195"/>
    <mergeCell ref="F196:I196"/>
    <mergeCell ref="F197:I197"/>
    <mergeCell ref="F198:I198"/>
    <mergeCell ref="L198:M198"/>
    <mergeCell ref="N198:Q198"/>
    <mergeCell ref="F199:I199"/>
    <mergeCell ref="F200:I200"/>
    <mergeCell ref="F201:I201"/>
    <mergeCell ref="F202:I202"/>
    <mergeCell ref="L202:M202"/>
    <mergeCell ref="N202:Q202"/>
    <mergeCell ref="F203:I203"/>
    <mergeCell ref="L203:M203"/>
    <mergeCell ref="N203:Q203"/>
    <mergeCell ref="F204:I204"/>
    <mergeCell ref="L204:M204"/>
    <mergeCell ref="N204:Q204"/>
    <mergeCell ref="F205:I205"/>
    <mergeCell ref="L205:M205"/>
    <mergeCell ref="N205:Q205"/>
    <mergeCell ref="F206:I206"/>
    <mergeCell ref="F207:I207"/>
    <mergeCell ref="F208:I208"/>
    <mergeCell ref="F209:I209"/>
    <mergeCell ref="F210:I210"/>
    <mergeCell ref="F211:I211"/>
    <mergeCell ref="L211:M211"/>
    <mergeCell ref="N211:Q211"/>
    <mergeCell ref="F212:I212"/>
    <mergeCell ref="L212:M212"/>
    <mergeCell ref="N212:Q212"/>
    <mergeCell ref="F213:I213"/>
    <mergeCell ref="F214:I214"/>
    <mergeCell ref="F215:I215"/>
    <mergeCell ref="F216:I216"/>
    <mergeCell ref="L216:M216"/>
    <mergeCell ref="N216:Q216"/>
    <mergeCell ref="F217:I217"/>
    <mergeCell ref="F218:I218"/>
    <mergeCell ref="F219:I219"/>
    <mergeCell ref="F220:I220"/>
    <mergeCell ref="F221:I221"/>
    <mergeCell ref="L221:M221"/>
    <mergeCell ref="N221:Q221"/>
    <mergeCell ref="F222:I222"/>
    <mergeCell ref="L222:M222"/>
    <mergeCell ref="N222:Q222"/>
    <mergeCell ref="F223:I223"/>
    <mergeCell ref="F224:I224"/>
    <mergeCell ref="F225:I225"/>
    <mergeCell ref="F226:I226"/>
    <mergeCell ref="L226:M226"/>
    <mergeCell ref="N226:Q226"/>
    <mergeCell ref="F227:I227"/>
    <mergeCell ref="F228:I228"/>
    <mergeCell ref="F229:I229"/>
    <mergeCell ref="F230:I230"/>
    <mergeCell ref="F231:I231"/>
    <mergeCell ref="F232:I232"/>
    <mergeCell ref="L232:M232"/>
    <mergeCell ref="N232:Q232"/>
    <mergeCell ref="F233:I233"/>
    <mergeCell ref="L233:M233"/>
    <mergeCell ref="N233:Q233"/>
    <mergeCell ref="F234:I234"/>
    <mergeCell ref="L234:M234"/>
    <mergeCell ref="N234:Q234"/>
    <mergeCell ref="F235:I235"/>
    <mergeCell ref="L235:M235"/>
    <mergeCell ref="N235:Q235"/>
    <mergeCell ref="F236:I236"/>
    <mergeCell ref="L236:M236"/>
    <mergeCell ref="N236:Q236"/>
    <mergeCell ref="F237:I237"/>
    <mergeCell ref="L237:M237"/>
    <mergeCell ref="N237:Q237"/>
    <mergeCell ref="F239:I239"/>
    <mergeCell ref="L239:M239"/>
    <mergeCell ref="N239:Q239"/>
    <mergeCell ref="F240:I240"/>
    <mergeCell ref="F241:I241"/>
    <mergeCell ref="L241:M241"/>
    <mergeCell ref="N241:Q241"/>
    <mergeCell ref="F242:I242"/>
    <mergeCell ref="F243:I243"/>
    <mergeCell ref="L243:M243"/>
    <mergeCell ref="N243:Q243"/>
    <mergeCell ref="F244:I244"/>
    <mergeCell ref="F245:I245"/>
    <mergeCell ref="L245:M245"/>
    <mergeCell ref="N245:Q245"/>
    <mergeCell ref="F247:I247"/>
    <mergeCell ref="L247:M247"/>
    <mergeCell ref="N247:Q247"/>
    <mergeCell ref="F248:I248"/>
    <mergeCell ref="F249:I249"/>
    <mergeCell ref="F250:I250"/>
    <mergeCell ref="L250:M250"/>
    <mergeCell ref="N250:Q250"/>
    <mergeCell ref="F251:I251"/>
    <mergeCell ref="L251:M251"/>
    <mergeCell ref="N251:Q251"/>
    <mergeCell ref="F252:I252"/>
    <mergeCell ref="F253:I253"/>
    <mergeCell ref="F254:I254"/>
    <mergeCell ref="L254:M254"/>
    <mergeCell ref="N254:Q254"/>
    <mergeCell ref="F256:I256"/>
    <mergeCell ref="L256:M256"/>
    <mergeCell ref="N256:Q256"/>
    <mergeCell ref="F257:I257"/>
    <mergeCell ref="F258:I258"/>
    <mergeCell ref="L258:M258"/>
    <mergeCell ref="N258:Q258"/>
    <mergeCell ref="F259:I259"/>
    <mergeCell ref="L259:M259"/>
    <mergeCell ref="N259:Q259"/>
    <mergeCell ref="F260:I260"/>
    <mergeCell ref="F261:I261"/>
    <mergeCell ref="L261:M261"/>
    <mergeCell ref="N261:Q261"/>
    <mergeCell ref="F262:I262"/>
    <mergeCell ref="F263:I263"/>
    <mergeCell ref="F264:I264"/>
    <mergeCell ref="L264:M264"/>
    <mergeCell ref="N264:Q264"/>
    <mergeCell ref="F265:I265"/>
    <mergeCell ref="L265:M265"/>
    <mergeCell ref="N265:Q265"/>
    <mergeCell ref="F266:I266"/>
    <mergeCell ref="L266:M266"/>
    <mergeCell ref="N266:Q266"/>
    <mergeCell ref="F268:I268"/>
    <mergeCell ref="L268:M268"/>
    <mergeCell ref="N268:Q268"/>
    <mergeCell ref="F269:I269"/>
    <mergeCell ref="L269:M269"/>
    <mergeCell ref="N269:Q269"/>
    <mergeCell ref="F270:I270"/>
    <mergeCell ref="L270:M270"/>
    <mergeCell ref="N270:Q270"/>
    <mergeCell ref="F273:I273"/>
    <mergeCell ref="L273:M273"/>
    <mergeCell ref="N273:Q273"/>
    <mergeCell ref="F275:I275"/>
    <mergeCell ref="L275:M275"/>
    <mergeCell ref="N275:Q275"/>
    <mergeCell ref="F276:I276"/>
    <mergeCell ref="L276:M276"/>
    <mergeCell ref="N276:Q276"/>
    <mergeCell ref="F277:I277"/>
    <mergeCell ref="L277:M277"/>
    <mergeCell ref="N277:Q277"/>
    <mergeCell ref="F278:I278"/>
    <mergeCell ref="L278:M278"/>
    <mergeCell ref="N278:Q278"/>
    <mergeCell ref="F279:I279"/>
    <mergeCell ref="L279:M279"/>
    <mergeCell ref="N279:Q279"/>
    <mergeCell ref="N127:Q127"/>
    <mergeCell ref="N128:Q128"/>
    <mergeCell ref="N129:Q129"/>
    <mergeCell ref="N160:Q160"/>
    <mergeCell ref="N161:Q161"/>
    <mergeCell ref="N173:Q173"/>
    <mergeCell ref="N238:Q238"/>
    <mergeCell ref="N246:Q246"/>
    <mergeCell ref="N255:Q255"/>
    <mergeCell ref="N267:Q267"/>
    <mergeCell ref="N271:Q271"/>
    <mergeCell ref="N272:Q272"/>
    <mergeCell ref="N274:Q274"/>
    <mergeCell ref="H1:K1"/>
    <mergeCell ref="S2:AC2"/>
  </mergeCells>
  <dataValidations count="2">
    <dataValidation type="list" allowBlank="1" showInputMessage="1" showErrorMessage="1" error="Povolené sú hodnoty K, M." sqref="D275:D280">
      <formula1>"K, M"</formula1>
    </dataValidation>
    <dataValidation type="list" allowBlank="1" showInputMessage="1" showErrorMessage="1" error="Povolené sú hodnoty základná, znížená, nulová." sqref="U275:U280">
      <formula1>"základná, znížená, nulová"</formula1>
    </dataValidation>
  </dataValidations>
  <hyperlinks>
    <hyperlink ref="F1:G1" location="C2" display="1) Krycí list rozpočtu"/>
    <hyperlink ref="H1:K1" location="C86" display="2) Rekapitulácia rozpočtu"/>
    <hyperlink ref="L1" location="C126" display="3) Rozpočet"/>
    <hyperlink ref="S1:T1" location="'Rekapitulácia stavby'!C2" display="Rekapitulácia stavby"/>
  </hyperlinks>
  <pageMargins left="0.5833333" right="0.5833333" top="0.5" bottom="0.4666667" header="0" footer="0"/>
  <pageSetup paperSize="9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1.17" customWidth="1"/>
    <col min="7" max="7" width="11.17" customWidth="1"/>
    <col min="8" max="8" width="12.5" customWidth="1"/>
    <col min="9" max="9" width="7" customWidth="1"/>
    <col min="10" max="10" width="5.17" customWidth="1"/>
    <col min="11" max="11" width="11.5" customWidth="1"/>
    <col min="12" max="12" width="12" customWidth="1"/>
    <col min="13" max="13" width="6" customWidth="1"/>
    <col min="14" max="14" width="6" customWidth="1"/>
    <col min="15" max="15" width="2" customWidth="1"/>
    <col min="16" max="16" width="12.5" customWidth="1"/>
    <col min="17" max="17" width="4.17" customWidth="1"/>
    <col min="18" max="18" width="1.67" customWidth="1"/>
    <col min="19" max="19" width="8.17" customWidth="1"/>
    <col min="20" max="20" width="29.67" hidden="1" customWidth="1"/>
    <col min="21" max="21" width="16.33" hidden="1" customWidth="1"/>
    <col min="22" max="22" width="12.33" hidden="1" customWidth="1"/>
    <col min="23" max="23" width="16.33" hidden="1" customWidth="1"/>
    <col min="24" max="24" width="12.17" hidden="1" customWidth="1"/>
    <col min="25" max="25" width="15" hidden="1" customWidth="1"/>
    <col min="26" max="26" width="11" hidden="1" customWidth="1"/>
    <col min="27" max="27" width="15" hidden="1" customWidth="1"/>
    <col min="28" max="28" width="16.33" hidden="1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149"/>
      <c r="B1" s="15"/>
      <c r="C1" s="15"/>
      <c r="D1" s="16" t="s">
        <v>1</v>
      </c>
      <c r="E1" s="15"/>
      <c r="F1" s="17" t="s">
        <v>116</v>
      </c>
      <c r="G1" s="17"/>
      <c r="H1" s="150" t="s">
        <v>117</v>
      </c>
      <c r="I1" s="150"/>
      <c r="J1" s="150"/>
      <c r="K1" s="150"/>
      <c r="L1" s="17" t="s">
        <v>118</v>
      </c>
      <c r="M1" s="15"/>
      <c r="N1" s="15"/>
      <c r="O1" s="16" t="s">
        <v>119</v>
      </c>
      <c r="P1" s="15"/>
      <c r="Q1" s="15"/>
      <c r="R1" s="15"/>
      <c r="S1" s="17" t="s">
        <v>120</v>
      </c>
      <c r="T1" s="17"/>
      <c r="U1" s="149"/>
      <c r="V1" s="149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</row>
    <row r="2" ht="36.96" customHeight="1">
      <c r="C2" s="21" t="s">
        <v>7</v>
      </c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  <c r="P2" s="22"/>
      <c r="Q2" s="22"/>
      <c r="S2" s="23" t="s">
        <v>8</v>
      </c>
      <c r="AT2" s="24" t="s">
        <v>91</v>
      </c>
    </row>
    <row r="3" ht="6.96" customHeight="1">
      <c r="B3" s="25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  <c r="Q3" s="26"/>
      <c r="R3" s="27"/>
      <c r="AT3" s="24" t="s">
        <v>77</v>
      </c>
    </row>
    <row r="4" ht="36.96" customHeight="1">
      <c r="B4" s="28"/>
      <c r="C4" s="29" t="s">
        <v>121</v>
      </c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1"/>
      <c r="T4" s="22" t="s">
        <v>12</v>
      </c>
      <c r="AT4" s="24" t="s">
        <v>6</v>
      </c>
    </row>
    <row r="5" ht="6.96" customHeight="1">
      <c r="B5" s="28"/>
      <c r="C5" s="33"/>
      <c r="D5" s="33"/>
      <c r="E5" s="33"/>
      <c r="F5" s="33"/>
      <c r="G5" s="33"/>
      <c r="H5" s="33"/>
      <c r="I5" s="33"/>
      <c r="J5" s="33"/>
      <c r="K5" s="33"/>
      <c r="L5" s="33"/>
      <c r="M5" s="33"/>
      <c r="N5" s="33"/>
      <c r="O5" s="33"/>
      <c r="P5" s="33"/>
      <c r="Q5" s="33"/>
      <c r="R5" s="31"/>
    </row>
    <row r="6" ht="25.44" customHeight="1">
      <c r="B6" s="28"/>
      <c r="C6" s="33"/>
      <c r="D6" s="40" t="s">
        <v>17</v>
      </c>
      <c r="E6" s="33"/>
      <c r="F6" s="151" t="str">
        <f>'Rekapitulácia stavby'!K6</f>
        <v xml:space="preserve">Denný stacionár  Moravany nad Váhom</v>
      </c>
      <c r="G6" s="40"/>
      <c r="H6" s="40"/>
      <c r="I6" s="40"/>
      <c r="J6" s="40"/>
      <c r="K6" s="40"/>
      <c r="L6" s="40"/>
      <c r="M6" s="40"/>
      <c r="N6" s="40"/>
      <c r="O6" s="40"/>
      <c r="P6" s="40"/>
      <c r="Q6" s="33"/>
      <c r="R6" s="31"/>
    </row>
    <row r="7" s="1" customFormat="1" ht="32.88" customHeight="1">
      <c r="B7" s="48"/>
      <c r="C7" s="49"/>
      <c r="D7" s="37" t="s">
        <v>122</v>
      </c>
      <c r="E7" s="49"/>
      <c r="F7" s="38" t="s">
        <v>695</v>
      </c>
      <c r="G7" s="49"/>
      <c r="H7" s="49"/>
      <c r="I7" s="49"/>
      <c r="J7" s="49"/>
      <c r="K7" s="49"/>
      <c r="L7" s="49"/>
      <c r="M7" s="49"/>
      <c r="N7" s="49"/>
      <c r="O7" s="49"/>
      <c r="P7" s="49"/>
      <c r="Q7" s="49"/>
      <c r="R7" s="50"/>
    </row>
    <row r="8" s="1" customFormat="1" ht="14.4" customHeight="1">
      <c r="B8" s="48"/>
      <c r="C8" s="49"/>
      <c r="D8" s="40" t="s">
        <v>19</v>
      </c>
      <c r="E8" s="49"/>
      <c r="F8" s="35" t="s">
        <v>5</v>
      </c>
      <c r="G8" s="49"/>
      <c r="H8" s="49"/>
      <c r="I8" s="49"/>
      <c r="J8" s="49"/>
      <c r="K8" s="49"/>
      <c r="L8" s="49"/>
      <c r="M8" s="40" t="s">
        <v>20</v>
      </c>
      <c r="N8" s="49"/>
      <c r="O8" s="35" t="s">
        <v>5</v>
      </c>
      <c r="P8" s="49"/>
      <c r="Q8" s="49"/>
      <c r="R8" s="50"/>
    </row>
    <row r="9" s="1" customFormat="1" ht="14.4" customHeight="1">
      <c r="B9" s="48"/>
      <c r="C9" s="49"/>
      <c r="D9" s="40" t="s">
        <v>21</v>
      </c>
      <c r="E9" s="49"/>
      <c r="F9" s="35" t="s">
        <v>22</v>
      </c>
      <c r="G9" s="49"/>
      <c r="H9" s="49"/>
      <c r="I9" s="49"/>
      <c r="J9" s="49"/>
      <c r="K9" s="49"/>
      <c r="L9" s="49"/>
      <c r="M9" s="40" t="s">
        <v>23</v>
      </c>
      <c r="N9" s="49"/>
      <c r="O9" s="152" t="str">
        <f>'Rekapitulácia stavby'!AN8</f>
        <v>28. 5. 2019</v>
      </c>
      <c r="P9" s="92"/>
      <c r="Q9" s="49"/>
      <c r="R9" s="50"/>
    </row>
    <row r="10" s="1" customFormat="1" ht="10.8" customHeight="1">
      <c r="B10" s="48"/>
      <c r="C10" s="49"/>
      <c r="D10" s="49"/>
      <c r="E10" s="49"/>
      <c r="F10" s="49"/>
      <c r="G10" s="49"/>
      <c r="H10" s="49"/>
      <c r="I10" s="49"/>
      <c r="J10" s="49"/>
      <c r="K10" s="49"/>
      <c r="L10" s="49"/>
      <c r="M10" s="49"/>
      <c r="N10" s="49"/>
      <c r="O10" s="49"/>
      <c r="P10" s="49"/>
      <c r="Q10" s="49"/>
      <c r="R10" s="50"/>
    </row>
    <row r="11" s="1" customFormat="1" ht="14.4" customHeight="1">
      <c r="B11" s="48"/>
      <c r="C11" s="49"/>
      <c r="D11" s="40" t="s">
        <v>25</v>
      </c>
      <c r="E11" s="49"/>
      <c r="F11" s="49"/>
      <c r="G11" s="49"/>
      <c r="H11" s="49"/>
      <c r="I11" s="49"/>
      <c r="J11" s="49"/>
      <c r="K11" s="49"/>
      <c r="L11" s="49"/>
      <c r="M11" s="40" t="s">
        <v>26</v>
      </c>
      <c r="N11" s="49"/>
      <c r="O11" s="35" t="s">
        <v>5</v>
      </c>
      <c r="P11" s="35"/>
      <c r="Q11" s="49"/>
      <c r="R11" s="50"/>
    </row>
    <row r="12" s="1" customFormat="1" ht="18" customHeight="1">
      <c r="B12" s="48"/>
      <c r="C12" s="49"/>
      <c r="D12" s="49"/>
      <c r="E12" s="35" t="s">
        <v>27</v>
      </c>
      <c r="F12" s="49"/>
      <c r="G12" s="49"/>
      <c r="H12" s="49"/>
      <c r="I12" s="49"/>
      <c r="J12" s="49"/>
      <c r="K12" s="49"/>
      <c r="L12" s="49"/>
      <c r="M12" s="40" t="s">
        <v>28</v>
      </c>
      <c r="N12" s="49"/>
      <c r="O12" s="35" t="s">
        <v>5</v>
      </c>
      <c r="P12" s="35"/>
      <c r="Q12" s="49"/>
      <c r="R12" s="50"/>
    </row>
    <row r="13" s="1" customFormat="1" ht="6.96" customHeight="1">
      <c r="B13" s="48"/>
      <c r="C13" s="49"/>
      <c r="D13" s="49"/>
      <c r="E13" s="49"/>
      <c r="F13" s="49"/>
      <c r="G13" s="49"/>
      <c r="H13" s="49"/>
      <c r="I13" s="49"/>
      <c r="J13" s="49"/>
      <c r="K13" s="49"/>
      <c r="L13" s="49"/>
      <c r="M13" s="49"/>
      <c r="N13" s="49"/>
      <c r="O13" s="49"/>
      <c r="P13" s="49"/>
      <c r="Q13" s="49"/>
      <c r="R13" s="50"/>
    </row>
    <row r="14" s="1" customFormat="1" ht="14.4" customHeight="1">
      <c r="B14" s="48"/>
      <c r="C14" s="49"/>
      <c r="D14" s="40" t="s">
        <v>29</v>
      </c>
      <c r="E14" s="49"/>
      <c r="F14" s="49"/>
      <c r="G14" s="49"/>
      <c r="H14" s="49"/>
      <c r="I14" s="49"/>
      <c r="J14" s="49"/>
      <c r="K14" s="49"/>
      <c r="L14" s="49"/>
      <c r="M14" s="40" t="s">
        <v>26</v>
      </c>
      <c r="N14" s="49"/>
      <c r="O14" s="41" t="str">
        <f>IF('Rekapitulácia stavby'!AN13="","",'Rekapitulácia stavby'!AN13)</f>
        <v>Vyplň údaj</v>
      </c>
      <c r="P14" s="35"/>
      <c r="Q14" s="49"/>
      <c r="R14" s="50"/>
    </row>
    <row r="15" s="1" customFormat="1" ht="18" customHeight="1">
      <c r="B15" s="48"/>
      <c r="C15" s="49"/>
      <c r="D15" s="49"/>
      <c r="E15" s="41" t="str">
        <f>IF('Rekapitulácia stavby'!E14="","",'Rekapitulácia stavby'!E14)</f>
        <v>Vyplň údaj</v>
      </c>
      <c r="F15" s="153"/>
      <c r="G15" s="153"/>
      <c r="H15" s="153"/>
      <c r="I15" s="153"/>
      <c r="J15" s="153"/>
      <c r="K15" s="153"/>
      <c r="L15" s="153"/>
      <c r="M15" s="40" t="s">
        <v>28</v>
      </c>
      <c r="N15" s="49"/>
      <c r="O15" s="41" t="str">
        <f>IF('Rekapitulácia stavby'!AN14="","",'Rekapitulácia stavby'!AN14)</f>
        <v>Vyplň údaj</v>
      </c>
      <c r="P15" s="35"/>
      <c r="Q15" s="49"/>
      <c r="R15" s="50"/>
    </row>
    <row r="16" s="1" customFormat="1" ht="6.96" customHeight="1">
      <c r="B16" s="48"/>
      <c r="C16" s="49"/>
      <c r="D16" s="49"/>
      <c r="E16" s="49"/>
      <c r="F16" s="49"/>
      <c r="G16" s="49"/>
      <c r="H16" s="49"/>
      <c r="I16" s="49"/>
      <c r="J16" s="49"/>
      <c r="K16" s="49"/>
      <c r="L16" s="49"/>
      <c r="M16" s="49"/>
      <c r="N16" s="49"/>
      <c r="O16" s="49"/>
      <c r="P16" s="49"/>
      <c r="Q16" s="49"/>
      <c r="R16" s="50"/>
    </row>
    <row r="17" s="1" customFormat="1" ht="14.4" customHeight="1">
      <c r="B17" s="48"/>
      <c r="C17" s="49"/>
      <c r="D17" s="40" t="s">
        <v>31</v>
      </c>
      <c r="E17" s="49"/>
      <c r="F17" s="49"/>
      <c r="G17" s="49"/>
      <c r="H17" s="49"/>
      <c r="I17" s="49"/>
      <c r="J17" s="49"/>
      <c r="K17" s="49"/>
      <c r="L17" s="49"/>
      <c r="M17" s="40" t="s">
        <v>26</v>
      </c>
      <c r="N17" s="49"/>
      <c r="O17" s="35" t="str">
        <f>IF('Rekapitulácia stavby'!AN16="","",'Rekapitulácia stavby'!AN16)</f>
        <v/>
      </c>
      <c r="P17" s="35"/>
      <c r="Q17" s="49"/>
      <c r="R17" s="50"/>
    </row>
    <row r="18" s="1" customFormat="1" ht="18" customHeight="1">
      <c r="B18" s="48"/>
      <c r="C18" s="49"/>
      <c r="D18" s="49"/>
      <c r="E18" s="35" t="str">
        <f>IF('Rekapitulácia stavby'!E17="","",'Rekapitulácia stavby'!E17)</f>
        <v xml:space="preserve"> </v>
      </c>
      <c r="F18" s="49"/>
      <c r="G18" s="49"/>
      <c r="H18" s="49"/>
      <c r="I18" s="49"/>
      <c r="J18" s="49"/>
      <c r="K18" s="49"/>
      <c r="L18" s="49"/>
      <c r="M18" s="40" t="s">
        <v>28</v>
      </c>
      <c r="N18" s="49"/>
      <c r="O18" s="35" t="str">
        <f>IF('Rekapitulácia stavby'!AN17="","",'Rekapitulácia stavby'!AN17)</f>
        <v/>
      </c>
      <c r="P18" s="35"/>
      <c r="Q18" s="49"/>
      <c r="R18" s="50"/>
    </row>
    <row r="19" s="1" customFormat="1" ht="6.96" customHeight="1">
      <c r="B19" s="48"/>
      <c r="C19" s="49"/>
      <c r="D19" s="49"/>
      <c r="E19" s="49"/>
      <c r="F19" s="49"/>
      <c r="G19" s="49"/>
      <c r="H19" s="49"/>
      <c r="I19" s="49"/>
      <c r="J19" s="49"/>
      <c r="K19" s="49"/>
      <c r="L19" s="49"/>
      <c r="M19" s="49"/>
      <c r="N19" s="49"/>
      <c r="O19" s="49"/>
      <c r="P19" s="49"/>
      <c r="Q19" s="49"/>
      <c r="R19" s="50"/>
    </row>
    <row r="20" s="1" customFormat="1" ht="14.4" customHeight="1">
      <c r="B20" s="48"/>
      <c r="C20" s="49"/>
      <c r="D20" s="40" t="s">
        <v>35</v>
      </c>
      <c r="E20" s="49"/>
      <c r="F20" s="49"/>
      <c r="G20" s="49"/>
      <c r="H20" s="49"/>
      <c r="I20" s="49"/>
      <c r="J20" s="49"/>
      <c r="K20" s="49"/>
      <c r="L20" s="49"/>
      <c r="M20" s="40" t="s">
        <v>26</v>
      </c>
      <c r="N20" s="49"/>
      <c r="O20" s="35" t="str">
        <f>IF('Rekapitulácia stavby'!AN19="","",'Rekapitulácia stavby'!AN19)</f>
        <v/>
      </c>
      <c r="P20" s="35"/>
      <c r="Q20" s="49"/>
      <c r="R20" s="50"/>
    </row>
    <row r="21" s="1" customFormat="1" ht="18" customHeight="1">
      <c r="B21" s="48"/>
      <c r="C21" s="49"/>
      <c r="D21" s="49"/>
      <c r="E21" s="35" t="str">
        <f>IF('Rekapitulácia stavby'!E20="","",'Rekapitulácia stavby'!E20)</f>
        <v>Hulmanová Jana</v>
      </c>
      <c r="F21" s="49"/>
      <c r="G21" s="49"/>
      <c r="H21" s="49"/>
      <c r="I21" s="49"/>
      <c r="J21" s="49"/>
      <c r="K21" s="49"/>
      <c r="L21" s="49"/>
      <c r="M21" s="40" t="s">
        <v>28</v>
      </c>
      <c r="N21" s="49"/>
      <c r="O21" s="35" t="str">
        <f>IF('Rekapitulácia stavby'!AN20="","",'Rekapitulácia stavby'!AN20)</f>
        <v/>
      </c>
      <c r="P21" s="35"/>
      <c r="Q21" s="49"/>
      <c r="R21" s="50"/>
    </row>
    <row r="22" s="1" customFormat="1" ht="6.96" customHeight="1">
      <c r="B22" s="48"/>
      <c r="C22" s="49"/>
      <c r="D22" s="49"/>
      <c r="E22" s="49"/>
      <c r="F22" s="49"/>
      <c r="G22" s="49"/>
      <c r="H22" s="49"/>
      <c r="I22" s="49"/>
      <c r="J22" s="49"/>
      <c r="K22" s="49"/>
      <c r="L22" s="49"/>
      <c r="M22" s="49"/>
      <c r="N22" s="49"/>
      <c r="O22" s="49"/>
      <c r="P22" s="49"/>
      <c r="Q22" s="49"/>
      <c r="R22" s="50"/>
    </row>
    <row r="23" s="1" customFormat="1" ht="14.4" customHeight="1">
      <c r="B23" s="48"/>
      <c r="C23" s="49"/>
      <c r="D23" s="40" t="s">
        <v>37</v>
      </c>
      <c r="E23" s="49"/>
      <c r="F23" s="49"/>
      <c r="G23" s="49"/>
      <c r="H23" s="49"/>
      <c r="I23" s="49"/>
      <c r="J23" s="49"/>
      <c r="K23" s="49"/>
      <c r="L23" s="49"/>
      <c r="M23" s="49"/>
      <c r="N23" s="49"/>
      <c r="O23" s="49"/>
      <c r="P23" s="49"/>
      <c r="Q23" s="49"/>
      <c r="R23" s="50"/>
    </row>
    <row r="24" s="1" customFormat="1" ht="16.5" customHeight="1">
      <c r="B24" s="48"/>
      <c r="C24" s="49"/>
      <c r="D24" s="49"/>
      <c r="E24" s="44" t="s">
        <v>5</v>
      </c>
      <c r="F24" s="44"/>
      <c r="G24" s="44"/>
      <c r="H24" s="44"/>
      <c r="I24" s="44"/>
      <c r="J24" s="44"/>
      <c r="K24" s="44"/>
      <c r="L24" s="44"/>
      <c r="M24" s="49"/>
      <c r="N24" s="49"/>
      <c r="O24" s="49"/>
      <c r="P24" s="49"/>
      <c r="Q24" s="49"/>
      <c r="R24" s="50"/>
    </row>
    <row r="25" s="1" customFormat="1" ht="6.96" customHeight="1">
      <c r="B25" s="48"/>
      <c r="C25" s="49"/>
      <c r="D25" s="49"/>
      <c r="E25" s="49"/>
      <c r="F25" s="49"/>
      <c r="G25" s="49"/>
      <c r="H25" s="49"/>
      <c r="I25" s="49"/>
      <c r="J25" s="49"/>
      <c r="K25" s="49"/>
      <c r="L25" s="49"/>
      <c r="M25" s="49"/>
      <c r="N25" s="49"/>
      <c r="O25" s="49"/>
      <c r="P25" s="49"/>
      <c r="Q25" s="49"/>
      <c r="R25" s="50"/>
    </row>
    <row r="26" s="1" customFormat="1" ht="6.96" customHeight="1">
      <c r="B26" s="48"/>
      <c r="C26" s="49"/>
      <c r="D26" s="69"/>
      <c r="E26" s="69"/>
      <c r="F26" s="69"/>
      <c r="G26" s="69"/>
      <c r="H26" s="69"/>
      <c r="I26" s="69"/>
      <c r="J26" s="69"/>
      <c r="K26" s="69"/>
      <c r="L26" s="69"/>
      <c r="M26" s="69"/>
      <c r="N26" s="69"/>
      <c r="O26" s="69"/>
      <c r="P26" s="69"/>
      <c r="Q26" s="49"/>
      <c r="R26" s="50"/>
    </row>
    <row r="27" s="1" customFormat="1" ht="14.4" customHeight="1">
      <c r="B27" s="48"/>
      <c r="C27" s="49"/>
      <c r="D27" s="154" t="s">
        <v>124</v>
      </c>
      <c r="E27" s="49"/>
      <c r="F27" s="49"/>
      <c r="G27" s="49"/>
      <c r="H27" s="49"/>
      <c r="I27" s="49"/>
      <c r="J27" s="49"/>
      <c r="K27" s="49"/>
      <c r="L27" s="49"/>
      <c r="M27" s="47">
        <f>N88</f>
        <v>0</v>
      </c>
      <c r="N27" s="47"/>
      <c r="O27" s="47"/>
      <c r="P27" s="47"/>
      <c r="Q27" s="49"/>
      <c r="R27" s="50"/>
    </row>
    <row r="28" s="1" customFormat="1" ht="14.4" customHeight="1">
      <c r="B28" s="48"/>
      <c r="C28" s="49"/>
      <c r="D28" s="46" t="s">
        <v>110</v>
      </c>
      <c r="E28" s="49"/>
      <c r="F28" s="49"/>
      <c r="G28" s="49"/>
      <c r="H28" s="49"/>
      <c r="I28" s="49"/>
      <c r="J28" s="49"/>
      <c r="K28" s="49"/>
      <c r="L28" s="49"/>
      <c r="M28" s="47">
        <f>N101</f>
        <v>0</v>
      </c>
      <c r="N28" s="47"/>
      <c r="O28" s="47"/>
      <c r="P28" s="47"/>
      <c r="Q28" s="49"/>
      <c r="R28" s="50"/>
    </row>
    <row r="29" s="1" customFormat="1" ht="6.96" customHeight="1">
      <c r="B29" s="48"/>
      <c r="C29" s="49"/>
      <c r="D29" s="49"/>
      <c r="E29" s="49"/>
      <c r="F29" s="49"/>
      <c r="G29" s="49"/>
      <c r="H29" s="49"/>
      <c r="I29" s="49"/>
      <c r="J29" s="49"/>
      <c r="K29" s="49"/>
      <c r="L29" s="49"/>
      <c r="M29" s="49"/>
      <c r="N29" s="49"/>
      <c r="O29" s="49"/>
      <c r="P29" s="49"/>
      <c r="Q29" s="49"/>
      <c r="R29" s="50"/>
    </row>
    <row r="30" s="1" customFormat="1" ht="25.44" customHeight="1">
      <c r="B30" s="48"/>
      <c r="C30" s="49"/>
      <c r="D30" s="155" t="s">
        <v>40</v>
      </c>
      <c r="E30" s="49"/>
      <c r="F30" s="49"/>
      <c r="G30" s="49"/>
      <c r="H30" s="49"/>
      <c r="I30" s="49"/>
      <c r="J30" s="49"/>
      <c r="K30" s="49"/>
      <c r="L30" s="49"/>
      <c r="M30" s="156">
        <f>ROUND(M27+M28,2)</f>
        <v>0</v>
      </c>
      <c r="N30" s="49"/>
      <c r="O30" s="49"/>
      <c r="P30" s="49"/>
      <c r="Q30" s="49"/>
      <c r="R30" s="50"/>
    </row>
    <row r="31" s="1" customFormat="1" ht="6.96" customHeight="1">
      <c r="B31" s="48"/>
      <c r="C31" s="49"/>
      <c r="D31" s="69"/>
      <c r="E31" s="69"/>
      <c r="F31" s="69"/>
      <c r="G31" s="69"/>
      <c r="H31" s="69"/>
      <c r="I31" s="69"/>
      <c r="J31" s="69"/>
      <c r="K31" s="69"/>
      <c r="L31" s="69"/>
      <c r="M31" s="69"/>
      <c r="N31" s="69"/>
      <c r="O31" s="69"/>
      <c r="P31" s="69"/>
      <c r="Q31" s="49"/>
      <c r="R31" s="50"/>
    </row>
    <row r="32" s="1" customFormat="1" ht="14.4" customHeight="1">
      <c r="B32" s="48"/>
      <c r="C32" s="49"/>
      <c r="D32" s="56" t="s">
        <v>41</v>
      </c>
      <c r="E32" s="56" t="s">
        <v>42</v>
      </c>
      <c r="F32" s="57">
        <v>0.20000000000000001</v>
      </c>
      <c r="G32" s="157" t="s">
        <v>43</v>
      </c>
      <c r="H32" s="158">
        <f>ROUND((((SUM(BE101:BE108)+SUM(BE126:BE207))+SUM(BE209:BE213))),2)</f>
        <v>0</v>
      </c>
      <c r="I32" s="49"/>
      <c r="J32" s="49"/>
      <c r="K32" s="49"/>
      <c r="L32" s="49"/>
      <c r="M32" s="158">
        <f>ROUND(((ROUND((SUM(BE101:BE108)+SUM(BE126:BE207)), 2)*F32)+SUM(BE209:BE213)*F32),2)</f>
        <v>0</v>
      </c>
      <c r="N32" s="49"/>
      <c r="O32" s="49"/>
      <c r="P32" s="49"/>
      <c r="Q32" s="49"/>
      <c r="R32" s="50"/>
    </row>
    <row r="33" s="1" customFormat="1" ht="14.4" customHeight="1">
      <c r="B33" s="48"/>
      <c r="C33" s="49"/>
      <c r="D33" s="49"/>
      <c r="E33" s="56" t="s">
        <v>44</v>
      </c>
      <c r="F33" s="57">
        <v>0.20000000000000001</v>
      </c>
      <c r="G33" s="157" t="s">
        <v>43</v>
      </c>
      <c r="H33" s="158">
        <f>ROUND((((SUM(BF101:BF108)+SUM(BF126:BF207))+SUM(BF209:BF213))),2)</f>
        <v>0</v>
      </c>
      <c r="I33" s="49"/>
      <c r="J33" s="49"/>
      <c r="K33" s="49"/>
      <c r="L33" s="49"/>
      <c r="M33" s="158">
        <f>ROUND(((ROUND((SUM(BF101:BF108)+SUM(BF126:BF207)), 2)*F33)+SUM(BF209:BF213)*F33),2)</f>
        <v>0</v>
      </c>
      <c r="N33" s="49"/>
      <c r="O33" s="49"/>
      <c r="P33" s="49"/>
      <c r="Q33" s="49"/>
      <c r="R33" s="50"/>
    </row>
    <row r="34" hidden="1" s="1" customFormat="1" ht="14.4" customHeight="1">
      <c r="B34" s="48"/>
      <c r="C34" s="49"/>
      <c r="D34" s="49"/>
      <c r="E34" s="56" t="s">
        <v>45</v>
      </c>
      <c r="F34" s="57">
        <v>0.20000000000000001</v>
      </c>
      <c r="G34" s="157" t="s">
        <v>43</v>
      </c>
      <c r="H34" s="158">
        <f>ROUND((((SUM(BG101:BG108)+SUM(BG126:BG207))+SUM(BG209:BG213))),2)</f>
        <v>0</v>
      </c>
      <c r="I34" s="49"/>
      <c r="J34" s="49"/>
      <c r="K34" s="49"/>
      <c r="L34" s="49"/>
      <c r="M34" s="158">
        <v>0</v>
      </c>
      <c r="N34" s="49"/>
      <c r="O34" s="49"/>
      <c r="P34" s="49"/>
      <c r="Q34" s="49"/>
      <c r="R34" s="50"/>
    </row>
    <row r="35" hidden="1" s="1" customFormat="1" ht="14.4" customHeight="1">
      <c r="B35" s="48"/>
      <c r="C35" s="49"/>
      <c r="D35" s="49"/>
      <c r="E35" s="56" t="s">
        <v>46</v>
      </c>
      <c r="F35" s="57">
        <v>0.20000000000000001</v>
      </c>
      <c r="G35" s="157" t="s">
        <v>43</v>
      </c>
      <c r="H35" s="158">
        <f>ROUND((((SUM(BH101:BH108)+SUM(BH126:BH207))+SUM(BH209:BH213))),2)</f>
        <v>0</v>
      </c>
      <c r="I35" s="49"/>
      <c r="J35" s="49"/>
      <c r="K35" s="49"/>
      <c r="L35" s="49"/>
      <c r="M35" s="158">
        <v>0</v>
      </c>
      <c r="N35" s="49"/>
      <c r="O35" s="49"/>
      <c r="P35" s="49"/>
      <c r="Q35" s="49"/>
      <c r="R35" s="50"/>
    </row>
    <row r="36" hidden="1" s="1" customFormat="1" ht="14.4" customHeight="1">
      <c r="B36" s="48"/>
      <c r="C36" s="49"/>
      <c r="D36" s="49"/>
      <c r="E36" s="56" t="s">
        <v>47</v>
      </c>
      <c r="F36" s="57">
        <v>0</v>
      </c>
      <c r="G36" s="157" t="s">
        <v>43</v>
      </c>
      <c r="H36" s="158">
        <f>ROUND((((SUM(BI101:BI108)+SUM(BI126:BI207))+SUM(BI209:BI213))),2)</f>
        <v>0</v>
      </c>
      <c r="I36" s="49"/>
      <c r="J36" s="49"/>
      <c r="K36" s="49"/>
      <c r="L36" s="49"/>
      <c r="M36" s="158">
        <v>0</v>
      </c>
      <c r="N36" s="49"/>
      <c r="O36" s="49"/>
      <c r="P36" s="49"/>
      <c r="Q36" s="49"/>
      <c r="R36" s="50"/>
    </row>
    <row r="37" s="1" customFormat="1" ht="6.96" customHeight="1">
      <c r="B37" s="48"/>
      <c r="C37" s="49"/>
      <c r="D37" s="49"/>
      <c r="E37" s="49"/>
      <c r="F37" s="49"/>
      <c r="G37" s="49"/>
      <c r="H37" s="49"/>
      <c r="I37" s="49"/>
      <c r="J37" s="49"/>
      <c r="K37" s="49"/>
      <c r="L37" s="49"/>
      <c r="M37" s="49"/>
      <c r="N37" s="49"/>
      <c r="O37" s="49"/>
      <c r="P37" s="49"/>
      <c r="Q37" s="49"/>
      <c r="R37" s="50"/>
    </row>
    <row r="38" s="1" customFormat="1" ht="25.44" customHeight="1">
      <c r="B38" s="48"/>
      <c r="C38" s="147"/>
      <c r="D38" s="159" t="s">
        <v>48</v>
      </c>
      <c r="E38" s="99"/>
      <c r="F38" s="99"/>
      <c r="G38" s="160" t="s">
        <v>49</v>
      </c>
      <c r="H38" s="161" t="s">
        <v>50</v>
      </c>
      <c r="I38" s="99"/>
      <c r="J38" s="99"/>
      <c r="K38" s="99"/>
      <c r="L38" s="162">
        <f>SUM(M30:M36)</f>
        <v>0</v>
      </c>
      <c r="M38" s="162"/>
      <c r="N38" s="162"/>
      <c r="O38" s="162"/>
      <c r="P38" s="163"/>
      <c r="Q38" s="147"/>
      <c r="R38" s="50"/>
    </row>
    <row r="39" s="1" customFormat="1" ht="14.4" customHeight="1">
      <c r="B39" s="48"/>
      <c r="C39" s="49"/>
      <c r="D39" s="49"/>
      <c r="E39" s="49"/>
      <c r="F39" s="49"/>
      <c r="G39" s="49"/>
      <c r="H39" s="49"/>
      <c r="I39" s="49"/>
      <c r="J39" s="49"/>
      <c r="K39" s="49"/>
      <c r="L39" s="49"/>
      <c r="M39" s="49"/>
      <c r="N39" s="49"/>
      <c r="O39" s="49"/>
      <c r="P39" s="49"/>
      <c r="Q39" s="49"/>
      <c r="R39" s="50"/>
    </row>
    <row r="40" s="1" customFormat="1" ht="14.4" customHeight="1">
      <c r="B40" s="48"/>
      <c r="C40" s="49"/>
      <c r="D40" s="49"/>
      <c r="E40" s="49"/>
      <c r="F40" s="49"/>
      <c r="G40" s="49"/>
      <c r="H40" s="49"/>
      <c r="I40" s="49"/>
      <c r="J40" s="49"/>
      <c r="K40" s="49"/>
      <c r="L40" s="49"/>
      <c r="M40" s="49"/>
      <c r="N40" s="49"/>
      <c r="O40" s="49"/>
      <c r="P40" s="49"/>
      <c r="Q40" s="49"/>
      <c r="R40" s="50"/>
    </row>
    <row r="41">
      <c r="B41" s="28"/>
      <c r="C41" s="33"/>
      <c r="D41" s="33"/>
      <c r="E41" s="33"/>
      <c r="F41" s="33"/>
      <c r="G41" s="33"/>
      <c r="H41" s="33"/>
      <c r="I41" s="33"/>
      <c r="J41" s="33"/>
      <c r="K41" s="33"/>
      <c r="L41" s="33"/>
      <c r="M41" s="33"/>
      <c r="N41" s="33"/>
      <c r="O41" s="33"/>
      <c r="P41" s="33"/>
      <c r="Q41" s="33"/>
      <c r="R41" s="31"/>
    </row>
    <row r="42">
      <c r="B42" s="28"/>
      <c r="C42" s="33"/>
      <c r="D42" s="33"/>
      <c r="E42" s="33"/>
      <c r="F42" s="33"/>
      <c r="G42" s="33"/>
      <c r="H42" s="33"/>
      <c r="I42" s="33"/>
      <c r="J42" s="33"/>
      <c r="K42" s="33"/>
      <c r="L42" s="33"/>
      <c r="M42" s="33"/>
      <c r="N42" s="33"/>
      <c r="O42" s="33"/>
      <c r="P42" s="33"/>
      <c r="Q42" s="33"/>
      <c r="R42" s="31"/>
    </row>
    <row r="43">
      <c r="B43" s="28"/>
      <c r="C43" s="33"/>
      <c r="D43" s="33"/>
      <c r="E43" s="33"/>
      <c r="F43" s="33"/>
      <c r="G43" s="33"/>
      <c r="H43" s="33"/>
      <c r="I43" s="33"/>
      <c r="J43" s="33"/>
      <c r="K43" s="33"/>
      <c r="L43" s="33"/>
      <c r="M43" s="33"/>
      <c r="N43" s="33"/>
      <c r="O43" s="33"/>
      <c r="P43" s="33"/>
      <c r="Q43" s="33"/>
      <c r="R43" s="31"/>
    </row>
    <row r="44">
      <c r="B44" s="28"/>
      <c r="C44" s="33"/>
      <c r="D44" s="33"/>
      <c r="E44" s="33"/>
      <c r="F44" s="33"/>
      <c r="G44" s="33"/>
      <c r="H44" s="33"/>
      <c r="I44" s="33"/>
      <c r="J44" s="33"/>
      <c r="K44" s="33"/>
      <c r="L44" s="33"/>
      <c r="M44" s="33"/>
      <c r="N44" s="33"/>
      <c r="O44" s="33"/>
      <c r="P44" s="33"/>
      <c r="Q44" s="33"/>
      <c r="R44" s="31"/>
    </row>
    <row r="45">
      <c r="B45" s="28"/>
      <c r="C45" s="33"/>
      <c r="D45" s="33"/>
      <c r="E45" s="33"/>
      <c r="F45" s="33"/>
      <c r="G45" s="33"/>
      <c r="H45" s="33"/>
      <c r="I45" s="33"/>
      <c r="J45" s="33"/>
      <c r="K45" s="33"/>
      <c r="L45" s="33"/>
      <c r="M45" s="33"/>
      <c r="N45" s="33"/>
      <c r="O45" s="33"/>
      <c r="P45" s="33"/>
      <c r="Q45" s="33"/>
      <c r="R45" s="31"/>
    </row>
    <row r="46">
      <c r="B46" s="28"/>
      <c r="C46" s="33"/>
      <c r="D46" s="33"/>
      <c r="E46" s="33"/>
      <c r="F46" s="33"/>
      <c r="G46" s="33"/>
      <c r="H46" s="33"/>
      <c r="I46" s="33"/>
      <c r="J46" s="33"/>
      <c r="K46" s="33"/>
      <c r="L46" s="33"/>
      <c r="M46" s="33"/>
      <c r="N46" s="33"/>
      <c r="O46" s="33"/>
      <c r="P46" s="33"/>
      <c r="Q46" s="33"/>
      <c r="R46" s="31"/>
    </row>
    <row r="47">
      <c r="B47" s="28"/>
      <c r="C47" s="33"/>
      <c r="D47" s="33"/>
      <c r="E47" s="33"/>
      <c r="F47" s="33"/>
      <c r="G47" s="33"/>
      <c r="H47" s="33"/>
      <c r="I47" s="33"/>
      <c r="J47" s="33"/>
      <c r="K47" s="33"/>
      <c r="L47" s="33"/>
      <c r="M47" s="33"/>
      <c r="N47" s="33"/>
      <c r="O47" s="33"/>
      <c r="P47" s="33"/>
      <c r="Q47" s="33"/>
      <c r="R47" s="31"/>
    </row>
    <row r="48">
      <c r="B48" s="28"/>
      <c r="C48" s="33"/>
      <c r="D48" s="33"/>
      <c r="E48" s="33"/>
      <c r="F48" s="33"/>
      <c r="G48" s="33"/>
      <c r="H48" s="33"/>
      <c r="I48" s="33"/>
      <c r="J48" s="33"/>
      <c r="K48" s="33"/>
      <c r="L48" s="33"/>
      <c r="M48" s="33"/>
      <c r="N48" s="33"/>
      <c r="O48" s="33"/>
      <c r="P48" s="33"/>
      <c r="Q48" s="33"/>
      <c r="R48" s="31"/>
    </row>
    <row r="49">
      <c r="B49" s="28"/>
      <c r="C49" s="33"/>
      <c r="D49" s="33"/>
      <c r="E49" s="33"/>
      <c r="F49" s="33"/>
      <c r="G49" s="33"/>
      <c r="H49" s="33"/>
      <c r="I49" s="33"/>
      <c r="J49" s="33"/>
      <c r="K49" s="33"/>
      <c r="L49" s="33"/>
      <c r="M49" s="33"/>
      <c r="N49" s="33"/>
      <c r="O49" s="33"/>
      <c r="P49" s="33"/>
      <c r="Q49" s="33"/>
      <c r="R49" s="31"/>
    </row>
    <row r="50" s="1" customFormat="1">
      <c r="B50" s="48"/>
      <c r="C50" s="49"/>
      <c r="D50" s="68" t="s">
        <v>51</v>
      </c>
      <c r="E50" s="69"/>
      <c r="F50" s="69"/>
      <c r="G50" s="69"/>
      <c r="H50" s="70"/>
      <c r="I50" s="49"/>
      <c r="J50" s="68" t="s">
        <v>52</v>
      </c>
      <c r="K50" s="69"/>
      <c r="L50" s="69"/>
      <c r="M50" s="69"/>
      <c r="N50" s="69"/>
      <c r="O50" s="69"/>
      <c r="P50" s="70"/>
      <c r="Q50" s="49"/>
      <c r="R50" s="50"/>
    </row>
    <row r="51">
      <c r="B51" s="28"/>
      <c r="C51" s="33"/>
      <c r="D51" s="71"/>
      <c r="E51" s="33"/>
      <c r="F51" s="33"/>
      <c r="G51" s="33"/>
      <c r="H51" s="72"/>
      <c r="I51" s="33"/>
      <c r="J51" s="71"/>
      <c r="K51" s="33"/>
      <c r="L51" s="33"/>
      <c r="M51" s="33"/>
      <c r="N51" s="33"/>
      <c r="O51" s="33"/>
      <c r="P51" s="72"/>
      <c r="Q51" s="33"/>
      <c r="R51" s="31"/>
    </row>
    <row r="52">
      <c r="B52" s="28"/>
      <c r="C52" s="33"/>
      <c r="D52" s="71"/>
      <c r="E52" s="33"/>
      <c r="F52" s="33"/>
      <c r="G52" s="33"/>
      <c r="H52" s="72"/>
      <c r="I52" s="33"/>
      <c r="J52" s="71"/>
      <c r="K52" s="33"/>
      <c r="L52" s="33"/>
      <c r="M52" s="33"/>
      <c r="N52" s="33"/>
      <c r="O52" s="33"/>
      <c r="P52" s="72"/>
      <c r="Q52" s="33"/>
      <c r="R52" s="31"/>
    </row>
    <row r="53">
      <c r="B53" s="28"/>
      <c r="C53" s="33"/>
      <c r="D53" s="71"/>
      <c r="E53" s="33"/>
      <c r="F53" s="33"/>
      <c r="G53" s="33"/>
      <c r="H53" s="72"/>
      <c r="I53" s="33"/>
      <c r="J53" s="71"/>
      <c r="K53" s="33"/>
      <c r="L53" s="33"/>
      <c r="M53" s="33"/>
      <c r="N53" s="33"/>
      <c r="O53" s="33"/>
      <c r="P53" s="72"/>
      <c r="Q53" s="33"/>
      <c r="R53" s="31"/>
    </row>
    <row r="54">
      <c r="B54" s="28"/>
      <c r="C54" s="33"/>
      <c r="D54" s="71"/>
      <c r="E54" s="33"/>
      <c r="F54" s="33"/>
      <c r="G54" s="33"/>
      <c r="H54" s="72"/>
      <c r="I54" s="33"/>
      <c r="J54" s="71"/>
      <c r="K54" s="33"/>
      <c r="L54" s="33"/>
      <c r="M54" s="33"/>
      <c r="N54" s="33"/>
      <c r="O54" s="33"/>
      <c r="P54" s="72"/>
      <c r="Q54" s="33"/>
      <c r="R54" s="31"/>
    </row>
    <row r="55">
      <c r="B55" s="28"/>
      <c r="C55" s="33"/>
      <c r="D55" s="71"/>
      <c r="E55" s="33"/>
      <c r="F55" s="33"/>
      <c r="G55" s="33"/>
      <c r="H55" s="72"/>
      <c r="I55" s="33"/>
      <c r="J55" s="71"/>
      <c r="K55" s="33"/>
      <c r="L55" s="33"/>
      <c r="M55" s="33"/>
      <c r="N55" s="33"/>
      <c r="O55" s="33"/>
      <c r="P55" s="72"/>
      <c r="Q55" s="33"/>
      <c r="R55" s="31"/>
    </row>
    <row r="56">
      <c r="B56" s="28"/>
      <c r="C56" s="33"/>
      <c r="D56" s="71"/>
      <c r="E56" s="33"/>
      <c r="F56" s="33"/>
      <c r="G56" s="33"/>
      <c r="H56" s="72"/>
      <c r="I56" s="33"/>
      <c r="J56" s="71"/>
      <c r="K56" s="33"/>
      <c r="L56" s="33"/>
      <c r="M56" s="33"/>
      <c r="N56" s="33"/>
      <c r="O56" s="33"/>
      <c r="P56" s="72"/>
      <c r="Q56" s="33"/>
      <c r="R56" s="31"/>
    </row>
    <row r="57">
      <c r="B57" s="28"/>
      <c r="C57" s="33"/>
      <c r="D57" s="71"/>
      <c r="E57" s="33"/>
      <c r="F57" s="33"/>
      <c r="G57" s="33"/>
      <c r="H57" s="72"/>
      <c r="I57" s="33"/>
      <c r="J57" s="71"/>
      <c r="K57" s="33"/>
      <c r="L57" s="33"/>
      <c r="M57" s="33"/>
      <c r="N57" s="33"/>
      <c r="O57" s="33"/>
      <c r="P57" s="72"/>
      <c r="Q57" s="33"/>
      <c r="R57" s="31"/>
    </row>
    <row r="58">
      <c r="B58" s="28"/>
      <c r="C58" s="33"/>
      <c r="D58" s="71"/>
      <c r="E58" s="33"/>
      <c r="F58" s="33"/>
      <c r="G58" s="33"/>
      <c r="H58" s="72"/>
      <c r="I58" s="33"/>
      <c r="J58" s="71"/>
      <c r="K58" s="33"/>
      <c r="L58" s="33"/>
      <c r="M58" s="33"/>
      <c r="N58" s="33"/>
      <c r="O58" s="33"/>
      <c r="P58" s="72"/>
      <c r="Q58" s="33"/>
      <c r="R58" s="31"/>
    </row>
    <row r="59" s="1" customFormat="1">
      <c r="B59" s="48"/>
      <c r="C59" s="49"/>
      <c r="D59" s="73" t="s">
        <v>53</v>
      </c>
      <c r="E59" s="74"/>
      <c r="F59" s="74"/>
      <c r="G59" s="75" t="s">
        <v>54</v>
      </c>
      <c r="H59" s="76"/>
      <c r="I59" s="49"/>
      <c r="J59" s="73" t="s">
        <v>53</v>
      </c>
      <c r="K59" s="74"/>
      <c r="L59" s="74"/>
      <c r="M59" s="74"/>
      <c r="N59" s="75" t="s">
        <v>54</v>
      </c>
      <c r="O59" s="74"/>
      <c r="P59" s="76"/>
      <c r="Q59" s="49"/>
      <c r="R59" s="50"/>
    </row>
    <row r="60">
      <c r="B60" s="28"/>
      <c r="C60" s="33"/>
      <c r="D60" s="33"/>
      <c r="E60" s="33"/>
      <c r="F60" s="33"/>
      <c r="G60" s="33"/>
      <c r="H60" s="33"/>
      <c r="I60" s="33"/>
      <c r="J60" s="33"/>
      <c r="K60" s="33"/>
      <c r="L60" s="33"/>
      <c r="M60" s="33"/>
      <c r="N60" s="33"/>
      <c r="O60" s="33"/>
      <c r="P60" s="33"/>
      <c r="Q60" s="33"/>
      <c r="R60" s="31"/>
    </row>
    <row r="61" s="1" customFormat="1">
      <c r="B61" s="48"/>
      <c r="C61" s="49"/>
      <c r="D61" s="68" t="s">
        <v>55</v>
      </c>
      <c r="E61" s="69"/>
      <c r="F61" s="69"/>
      <c r="G61" s="69"/>
      <c r="H61" s="70"/>
      <c r="I61" s="49"/>
      <c r="J61" s="68" t="s">
        <v>56</v>
      </c>
      <c r="K61" s="69"/>
      <c r="L61" s="69"/>
      <c r="M61" s="69"/>
      <c r="N61" s="69"/>
      <c r="O61" s="69"/>
      <c r="P61" s="70"/>
      <c r="Q61" s="49"/>
      <c r="R61" s="50"/>
    </row>
    <row r="62">
      <c r="B62" s="28"/>
      <c r="C62" s="33"/>
      <c r="D62" s="71"/>
      <c r="E62" s="33"/>
      <c r="F62" s="33"/>
      <c r="G62" s="33"/>
      <c r="H62" s="72"/>
      <c r="I62" s="33"/>
      <c r="J62" s="71"/>
      <c r="K62" s="33"/>
      <c r="L62" s="33"/>
      <c r="M62" s="33"/>
      <c r="N62" s="33"/>
      <c r="O62" s="33"/>
      <c r="P62" s="72"/>
      <c r="Q62" s="33"/>
      <c r="R62" s="31"/>
    </row>
    <row r="63">
      <c r="B63" s="28"/>
      <c r="C63" s="33"/>
      <c r="D63" s="71"/>
      <c r="E63" s="33"/>
      <c r="F63" s="33"/>
      <c r="G63" s="33"/>
      <c r="H63" s="72"/>
      <c r="I63" s="33"/>
      <c r="J63" s="71"/>
      <c r="K63" s="33"/>
      <c r="L63" s="33"/>
      <c r="M63" s="33"/>
      <c r="N63" s="33"/>
      <c r="O63" s="33"/>
      <c r="P63" s="72"/>
      <c r="Q63" s="33"/>
      <c r="R63" s="31"/>
    </row>
    <row r="64">
      <c r="B64" s="28"/>
      <c r="C64" s="33"/>
      <c r="D64" s="71"/>
      <c r="E64" s="33"/>
      <c r="F64" s="33"/>
      <c r="G64" s="33"/>
      <c r="H64" s="72"/>
      <c r="I64" s="33"/>
      <c r="J64" s="71"/>
      <c r="K64" s="33"/>
      <c r="L64" s="33"/>
      <c r="M64" s="33"/>
      <c r="N64" s="33"/>
      <c r="O64" s="33"/>
      <c r="P64" s="72"/>
      <c r="Q64" s="33"/>
      <c r="R64" s="31"/>
    </row>
    <row r="65">
      <c r="B65" s="28"/>
      <c r="C65" s="33"/>
      <c r="D65" s="71"/>
      <c r="E65" s="33"/>
      <c r="F65" s="33"/>
      <c r="G65" s="33"/>
      <c r="H65" s="72"/>
      <c r="I65" s="33"/>
      <c r="J65" s="71"/>
      <c r="K65" s="33"/>
      <c r="L65" s="33"/>
      <c r="M65" s="33"/>
      <c r="N65" s="33"/>
      <c r="O65" s="33"/>
      <c r="P65" s="72"/>
      <c r="Q65" s="33"/>
      <c r="R65" s="31"/>
    </row>
    <row r="66">
      <c r="B66" s="28"/>
      <c r="C66" s="33"/>
      <c r="D66" s="71"/>
      <c r="E66" s="33"/>
      <c r="F66" s="33"/>
      <c r="G66" s="33"/>
      <c r="H66" s="72"/>
      <c r="I66" s="33"/>
      <c r="J66" s="71"/>
      <c r="K66" s="33"/>
      <c r="L66" s="33"/>
      <c r="M66" s="33"/>
      <c r="N66" s="33"/>
      <c r="O66" s="33"/>
      <c r="P66" s="72"/>
      <c r="Q66" s="33"/>
      <c r="R66" s="31"/>
    </row>
    <row r="67">
      <c r="B67" s="28"/>
      <c r="C67" s="33"/>
      <c r="D67" s="71"/>
      <c r="E67" s="33"/>
      <c r="F67" s="33"/>
      <c r="G67" s="33"/>
      <c r="H67" s="72"/>
      <c r="I67" s="33"/>
      <c r="J67" s="71"/>
      <c r="K67" s="33"/>
      <c r="L67" s="33"/>
      <c r="M67" s="33"/>
      <c r="N67" s="33"/>
      <c r="O67" s="33"/>
      <c r="P67" s="72"/>
      <c r="Q67" s="33"/>
      <c r="R67" s="31"/>
    </row>
    <row r="68">
      <c r="B68" s="28"/>
      <c r="C68" s="33"/>
      <c r="D68" s="71"/>
      <c r="E68" s="33"/>
      <c r="F68" s="33"/>
      <c r="G68" s="33"/>
      <c r="H68" s="72"/>
      <c r="I68" s="33"/>
      <c r="J68" s="71"/>
      <c r="K68" s="33"/>
      <c r="L68" s="33"/>
      <c r="M68" s="33"/>
      <c r="N68" s="33"/>
      <c r="O68" s="33"/>
      <c r="P68" s="72"/>
      <c r="Q68" s="33"/>
      <c r="R68" s="31"/>
    </row>
    <row r="69">
      <c r="B69" s="28"/>
      <c r="C69" s="33"/>
      <c r="D69" s="71"/>
      <c r="E69" s="33"/>
      <c r="F69" s="33"/>
      <c r="G69" s="33"/>
      <c r="H69" s="72"/>
      <c r="I69" s="33"/>
      <c r="J69" s="71"/>
      <c r="K69" s="33"/>
      <c r="L69" s="33"/>
      <c r="M69" s="33"/>
      <c r="N69" s="33"/>
      <c r="O69" s="33"/>
      <c r="P69" s="72"/>
      <c r="Q69" s="33"/>
      <c r="R69" s="31"/>
    </row>
    <row r="70" s="1" customFormat="1">
      <c r="B70" s="48"/>
      <c r="C70" s="49"/>
      <c r="D70" s="73" t="s">
        <v>53</v>
      </c>
      <c r="E70" s="74"/>
      <c r="F70" s="74"/>
      <c r="G70" s="75" t="s">
        <v>54</v>
      </c>
      <c r="H70" s="76"/>
      <c r="I70" s="49"/>
      <c r="J70" s="73" t="s">
        <v>53</v>
      </c>
      <c r="K70" s="74"/>
      <c r="L70" s="74"/>
      <c r="M70" s="74"/>
      <c r="N70" s="75" t="s">
        <v>54</v>
      </c>
      <c r="O70" s="74"/>
      <c r="P70" s="76"/>
      <c r="Q70" s="49"/>
      <c r="R70" s="50"/>
    </row>
    <row r="71" s="1" customFormat="1" ht="14.4" customHeight="1">
      <c r="B71" s="77"/>
      <c r="C71" s="78"/>
      <c r="D71" s="78"/>
      <c r="E71" s="78"/>
      <c r="F71" s="78"/>
      <c r="G71" s="78"/>
      <c r="H71" s="78"/>
      <c r="I71" s="78"/>
      <c r="J71" s="78"/>
      <c r="K71" s="78"/>
      <c r="L71" s="78"/>
      <c r="M71" s="78"/>
      <c r="N71" s="78"/>
      <c r="O71" s="78"/>
      <c r="P71" s="78"/>
      <c r="Q71" s="78"/>
      <c r="R71" s="79"/>
    </row>
    <row r="75" s="1" customFormat="1" ht="6.96" customHeight="1">
      <c r="B75" s="80"/>
      <c r="C75" s="81"/>
      <c r="D75" s="81"/>
      <c r="E75" s="81"/>
      <c r="F75" s="81"/>
      <c r="G75" s="81"/>
      <c r="H75" s="81"/>
      <c r="I75" s="81"/>
      <c r="J75" s="81"/>
      <c r="K75" s="81"/>
      <c r="L75" s="81"/>
      <c r="M75" s="81"/>
      <c r="N75" s="81"/>
      <c r="O75" s="81"/>
      <c r="P75" s="81"/>
      <c r="Q75" s="81"/>
      <c r="R75" s="82"/>
    </row>
    <row r="76" s="1" customFormat="1" ht="36.96" customHeight="1">
      <c r="B76" s="48"/>
      <c r="C76" s="29" t="s">
        <v>125</v>
      </c>
      <c r="D76" s="30"/>
      <c r="E76" s="30"/>
      <c r="F76" s="30"/>
      <c r="G76" s="30"/>
      <c r="H76" s="30"/>
      <c r="I76" s="30"/>
      <c r="J76" s="30"/>
      <c r="K76" s="30"/>
      <c r="L76" s="30"/>
      <c r="M76" s="30"/>
      <c r="N76" s="30"/>
      <c r="O76" s="30"/>
      <c r="P76" s="30"/>
      <c r="Q76" s="30"/>
      <c r="R76" s="50"/>
    </row>
    <row r="77" s="1" customFormat="1" ht="6.96" customHeight="1">
      <c r="B77" s="48"/>
      <c r="C77" s="49"/>
      <c r="D77" s="49"/>
      <c r="E77" s="49"/>
      <c r="F77" s="49"/>
      <c r="G77" s="49"/>
      <c r="H77" s="49"/>
      <c r="I77" s="49"/>
      <c r="J77" s="49"/>
      <c r="K77" s="49"/>
      <c r="L77" s="49"/>
      <c r="M77" s="49"/>
      <c r="N77" s="49"/>
      <c r="O77" s="49"/>
      <c r="P77" s="49"/>
      <c r="Q77" s="49"/>
      <c r="R77" s="50"/>
    </row>
    <row r="78" s="1" customFormat="1" ht="30" customHeight="1">
      <c r="B78" s="48"/>
      <c r="C78" s="40" t="s">
        <v>17</v>
      </c>
      <c r="D78" s="49"/>
      <c r="E78" s="49"/>
      <c r="F78" s="151" t="str">
        <f>F6</f>
        <v xml:space="preserve">Denný stacionár  Moravany nad Váhom</v>
      </c>
      <c r="G78" s="40"/>
      <c r="H78" s="40"/>
      <c r="I78" s="40"/>
      <c r="J78" s="40"/>
      <c r="K78" s="40"/>
      <c r="L78" s="40"/>
      <c r="M78" s="40"/>
      <c r="N78" s="40"/>
      <c r="O78" s="40"/>
      <c r="P78" s="40"/>
      <c r="Q78" s="49"/>
      <c r="R78" s="50"/>
    </row>
    <row r="79" s="1" customFormat="1" ht="36.96" customHeight="1">
      <c r="B79" s="48"/>
      <c r="C79" s="87" t="s">
        <v>122</v>
      </c>
      <c r="D79" s="49"/>
      <c r="E79" s="49"/>
      <c r="F79" s="89" t="str">
        <f>F7</f>
        <v>3 - Výplne otvorov</v>
      </c>
      <c r="G79" s="49"/>
      <c r="H79" s="49"/>
      <c r="I79" s="49"/>
      <c r="J79" s="49"/>
      <c r="K79" s="49"/>
      <c r="L79" s="49"/>
      <c r="M79" s="49"/>
      <c r="N79" s="49"/>
      <c r="O79" s="49"/>
      <c r="P79" s="49"/>
      <c r="Q79" s="49"/>
      <c r="R79" s="50"/>
    </row>
    <row r="80" s="1" customFormat="1" ht="6.96" customHeight="1">
      <c r="B80" s="48"/>
      <c r="C80" s="49"/>
      <c r="D80" s="49"/>
      <c r="E80" s="49"/>
      <c r="F80" s="49"/>
      <c r="G80" s="49"/>
      <c r="H80" s="49"/>
      <c r="I80" s="49"/>
      <c r="J80" s="49"/>
      <c r="K80" s="49"/>
      <c r="L80" s="49"/>
      <c r="M80" s="49"/>
      <c r="N80" s="49"/>
      <c r="O80" s="49"/>
      <c r="P80" s="49"/>
      <c r="Q80" s="49"/>
      <c r="R80" s="50"/>
    </row>
    <row r="81" s="1" customFormat="1" ht="18" customHeight="1">
      <c r="B81" s="48"/>
      <c r="C81" s="40" t="s">
        <v>21</v>
      </c>
      <c r="D81" s="49"/>
      <c r="E81" s="49"/>
      <c r="F81" s="35" t="str">
        <f>F9</f>
        <v>Moravany nad Váhom</v>
      </c>
      <c r="G81" s="49"/>
      <c r="H81" s="49"/>
      <c r="I81" s="49"/>
      <c r="J81" s="49"/>
      <c r="K81" s="40" t="s">
        <v>23</v>
      </c>
      <c r="L81" s="49"/>
      <c r="M81" s="92" t="str">
        <f>IF(O9="","",O9)</f>
        <v>28. 5. 2019</v>
      </c>
      <c r="N81" s="92"/>
      <c r="O81" s="92"/>
      <c r="P81" s="92"/>
      <c r="Q81" s="49"/>
      <c r="R81" s="50"/>
    </row>
    <row r="82" s="1" customFormat="1" ht="6.96" customHeight="1">
      <c r="B82" s="48"/>
      <c r="C82" s="49"/>
      <c r="D82" s="49"/>
      <c r="E82" s="49"/>
      <c r="F82" s="49"/>
      <c r="G82" s="49"/>
      <c r="H82" s="49"/>
      <c r="I82" s="49"/>
      <c r="J82" s="49"/>
      <c r="K82" s="49"/>
      <c r="L82" s="49"/>
      <c r="M82" s="49"/>
      <c r="N82" s="49"/>
      <c r="O82" s="49"/>
      <c r="P82" s="49"/>
      <c r="Q82" s="49"/>
      <c r="R82" s="50"/>
    </row>
    <row r="83" s="1" customFormat="1">
      <c r="B83" s="48"/>
      <c r="C83" s="40" t="s">
        <v>25</v>
      </c>
      <c r="D83" s="49"/>
      <c r="E83" s="49"/>
      <c r="F83" s="35" t="str">
        <f>E12</f>
        <v>Obec Moravany nad Váhom</v>
      </c>
      <c r="G83" s="49"/>
      <c r="H83" s="49"/>
      <c r="I83" s="49"/>
      <c r="J83" s="49"/>
      <c r="K83" s="40" t="s">
        <v>31</v>
      </c>
      <c r="L83" s="49"/>
      <c r="M83" s="35" t="str">
        <f>E18</f>
        <v xml:space="preserve"> </v>
      </c>
      <c r="N83" s="35"/>
      <c r="O83" s="35"/>
      <c r="P83" s="35"/>
      <c r="Q83" s="35"/>
      <c r="R83" s="50"/>
    </row>
    <row r="84" s="1" customFormat="1" ht="14.4" customHeight="1">
      <c r="B84" s="48"/>
      <c r="C84" s="40" t="s">
        <v>29</v>
      </c>
      <c r="D84" s="49"/>
      <c r="E84" s="49"/>
      <c r="F84" s="35" t="str">
        <f>IF(E15="","",E15)</f>
        <v>Vyplň údaj</v>
      </c>
      <c r="G84" s="49"/>
      <c r="H84" s="49"/>
      <c r="I84" s="49"/>
      <c r="J84" s="49"/>
      <c r="K84" s="40" t="s">
        <v>35</v>
      </c>
      <c r="L84" s="49"/>
      <c r="M84" s="35" t="str">
        <f>E21</f>
        <v>Hulmanová Jana</v>
      </c>
      <c r="N84" s="35"/>
      <c r="O84" s="35"/>
      <c r="P84" s="35"/>
      <c r="Q84" s="35"/>
      <c r="R84" s="50"/>
    </row>
    <row r="85" s="1" customFormat="1" ht="10.32" customHeight="1">
      <c r="B85" s="48"/>
      <c r="C85" s="49"/>
      <c r="D85" s="49"/>
      <c r="E85" s="49"/>
      <c r="F85" s="49"/>
      <c r="G85" s="49"/>
      <c r="H85" s="49"/>
      <c r="I85" s="49"/>
      <c r="J85" s="49"/>
      <c r="K85" s="49"/>
      <c r="L85" s="49"/>
      <c r="M85" s="49"/>
      <c r="N85" s="49"/>
      <c r="O85" s="49"/>
      <c r="P85" s="49"/>
      <c r="Q85" s="49"/>
      <c r="R85" s="50"/>
    </row>
    <row r="86" s="1" customFormat="1" ht="29.28" customHeight="1">
      <c r="B86" s="48"/>
      <c r="C86" s="164" t="s">
        <v>126</v>
      </c>
      <c r="D86" s="147"/>
      <c r="E86" s="147"/>
      <c r="F86" s="147"/>
      <c r="G86" s="147"/>
      <c r="H86" s="147"/>
      <c r="I86" s="147"/>
      <c r="J86" s="147"/>
      <c r="K86" s="147"/>
      <c r="L86" s="147"/>
      <c r="M86" s="147"/>
      <c r="N86" s="164" t="s">
        <v>127</v>
      </c>
      <c r="O86" s="147"/>
      <c r="P86" s="147"/>
      <c r="Q86" s="147"/>
      <c r="R86" s="50"/>
    </row>
    <row r="87" s="1" customFormat="1" ht="10.32" customHeight="1">
      <c r="B87" s="48"/>
      <c r="C87" s="49"/>
      <c r="D87" s="49"/>
      <c r="E87" s="49"/>
      <c r="F87" s="49"/>
      <c r="G87" s="49"/>
      <c r="H87" s="49"/>
      <c r="I87" s="49"/>
      <c r="J87" s="49"/>
      <c r="K87" s="49"/>
      <c r="L87" s="49"/>
      <c r="M87" s="49"/>
      <c r="N87" s="49"/>
      <c r="O87" s="49"/>
      <c r="P87" s="49"/>
      <c r="Q87" s="49"/>
      <c r="R87" s="50"/>
    </row>
    <row r="88" s="1" customFormat="1" ht="29.28" customHeight="1">
      <c r="B88" s="48"/>
      <c r="C88" s="165" t="s">
        <v>128</v>
      </c>
      <c r="D88" s="49"/>
      <c r="E88" s="49"/>
      <c r="F88" s="49"/>
      <c r="G88" s="49"/>
      <c r="H88" s="49"/>
      <c r="I88" s="49"/>
      <c r="J88" s="49"/>
      <c r="K88" s="49"/>
      <c r="L88" s="49"/>
      <c r="M88" s="49"/>
      <c r="N88" s="109">
        <f>N126</f>
        <v>0</v>
      </c>
      <c r="O88" s="166"/>
      <c r="P88" s="166"/>
      <c r="Q88" s="166"/>
      <c r="R88" s="50"/>
      <c r="AU88" s="24" t="s">
        <v>129</v>
      </c>
    </row>
    <row r="89" s="6" customFormat="1" ht="24.96" customHeight="1">
      <c r="B89" s="167"/>
      <c r="C89" s="168"/>
      <c r="D89" s="169" t="s">
        <v>130</v>
      </c>
      <c r="E89" s="168"/>
      <c r="F89" s="168"/>
      <c r="G89" s="168"/>
      <c r="H89" s="168"/>
      <c r="I89" s="168"/>
      <c r="J89" s="168"/>
      <c r="K89" s="168"/>
      <c r="L89" s="168"/>
      <c r="M89" s="168"/>
      <c r="N89" s="170">
        <f>N127</f>
        <v>0</v>
      </c>
      <c r="O89" s="168"/>
      <c r="P89" s="168"/>
      <c r="Q89" s="168"/>
      <c r="R89" s="171"/>
    </row>
    <row r="90" s="7" customFormat="1" ht="19.92" customHeight="1">
      <c r="B90" s="172"/>
      <c r="C90" s="173"/>
      <c r="D90" s="132" t="s">
        <v>132</v>
      </c>
      <c r="E90" s="173"/>
      <c r="F90" s="173"/>
      <c r="G90" s="173"/>
      <c r="H90" s="173"/>
      <c r="I90" s="173"/>
      <c r="J90" s="173"/>
      <c r="K90" s="173"/>
      <c r="L90" s="173"/>
      <c r="M90" s="173"/>
      <c r="N90" s="134">
        <f>N128</f>
        <v>0</v>
      </c>
      <c r="O90" s="173"/>
      <c r="P90" s="173"/>
      <c r="Q90" s="173"/>
      <c r="R90" s="174"/>
    </row>
    <row r="91" s="7" customFormat="1" ht="19.92" customHeight="1">
      <c r="B91" s="172"/>
      <c r="C91" s="173"/>
      <c r="D91" s="132" t="s">
        <v>133</v>
      </c>
      <c r="E91" s="173"/>
      <c r="F91" s="173"/>
      <c r="G91" s="173"/>
      <c r="H91" s="173"/>
      <c r="I91" s="173"/>
      <c r="J91" s="173"/>
      <c r="K91" s="173"/>
      <c r="L91" s="173"/>
      <c r="M91" s="173"/>
      <c r="N91" s="134">
        <f>N135</f>
        <v>0</v>
      </c>
      <c r="O91" s="173"/>
      <c r="P91" s="173"/>
      <c r="Q91" s="173"/>
      <c r="R91" s="174"/>
    </row>
    <row r="92" s="7" customFormat="1" ht="19.92" customHeight="1">
      <c r="B92" s="172"/>
      <c r="C92" s="173"/>
      <c r="D92" s="132" t="s">
        <v>134</v>
      </c>
      <c r="E92" s="173"/>
      <c r="F92" s="173"/>
      <c r="G92" s="173"/>
      <c r="H92" s="173"/>
      <c r="I92" s="173"/>
      <c r="J92" s="173"/>
      <c r="K92" s="173"/>
      <c r="L92" s="173"/>
      <c r="M92" s="173"/>
      <c r="N92" s="134">
        <f>N164</f>
        <v>0</v>
      </c>
      <c r="O92" s="173"/>
      <c r="P92" s="173"/>
      <c r="Q92" s="173"/>
      <c r="R92" s="174"/>
    </row>
    <row r="93" s="6" customFormat="1" ht="24.96" customHeight="1">
      <c r="B93" s="167"/>
      <c r="C93" s="168"/>
      <c r="D93" s="169" t="s">
        <v>135</v>
      </c>
      <c r="E93" s="168"/>
      <c r="F93" s="168"/>
      <c r="G93" s="168"/>
      <c r="H93" s="168"/>
      <c r="I93" s="168"/>
      <c r="J93" s="168"/>
      <c r="K93" s="168"/>
      <c r="L93" s="168"/>
      <c r="M93" s="168"/>
      <c r="N93" s="170">
        <f>N166</f>
        <v>0</v>
      </c>
      <c r="O93" s="168"/>
      <c r="P93" s="168"/>
      <c r="Q93" s="168"/>
      <c r="R93" s="171"/>
    </row>
    <row r="94" s="7" customFormat="1" ht="19.92" customHeight="1">
      <c r="B94" s="172"/>
      <c r="C94" s="173"/>
      <c r="D94" s="132" t="s">
        <v>137</v>
      </c>
      <c r="E94" s="173"/>
      <c r="F94" s="173"/>
      <c r="G94" s="173"/>
      <c r="H94" s="173"/>
      <c r="I94" s="173"/>
      <c r="J94" s="173"/>
      <c r="K94" s="173"/>
      <c r="L94" s="173"/>
      <c r="M94" s="173"/>
      <c r="N94" s="134">
        <f>N167</f>
        <v>0</v>
      </c>
      <c r="O94" s="173"/>
      <c r="P94" s="173"/>
      <c r="Q94" s="173"/>
      <c r="R94" s="174"/>
    </row>
    <row r="95" s="7" customFormat="1" ht="19.92" customHeight="1">
      <c r="B95" s="172"/>
      <c r="C95" s="173"/>
      <c r="D95" s="132" t="s">
        <v>461</v>
      </c>
      <c r="E95" s="173"/>
      <c r="F95" s="173"/>
      <c r="G95" s="173"/>
      <c r="H95" s="173"/>
      <c r="I95" s="173"/>
      <c r="J95" s="173"/>
      <c r="K95" s="173"/>
      <c r="L95" s="173"/>
      <c r="M95" s="173"/>
      <c r="N95" s="134">
        <f>N172</f>
        <v>0</v>
      </c>
      <c r="O95" s="173"/>
      <c r="P95" s="173"/>
      <c r="Q95" s="173"/>
      <c r="R95" s="174"/>
    </row>
    <row r="96" s="7" customFormat="1" ht="19.92" customHeight="1">
      <c r="B96" s="172"/>
      <c r="C96" s="173"/>
      <c r="D96" s="132" t="s">
        <v>696</v>
      </c>
      <c r="E96" s="173"/>
      <c r="F96" s="173"/>
      <c r="G96" s="173"/>
      <c r="H96" s="173"/>
      <c r="I96" s="173"/>
      <c r="J96" s="173"/>
      <c r="K96" s="173"/>
      <c r="L96" s="173"/>
      <c r="M96" s="173"/>
      <c r="N96" s="134">
        <f>N198</f>
        <v>0</v>
      </c>
      <c r="O96" s="173"/>
      <c r="P96" s="173"/>
      <c r="Q96" s="173"/>
      <c r="R96" s="174"/>
    </row>
    <row r="97" s="6" customFormat="1" ht="24.96" customHeight="1">
      <c r="B97" s="167"/>
      <c r="C97" s="168"/>
      <c r="D97" s="169" t="s">
        <v>139</v>
      </c>
      <c r="E97" s="168"/>
      <c r="F97" s="168"/>
      <c r="G97" s="168"/>
      <c r="H97" s="168"/>
      <c r="I97" s="168"/>
      <c r="J97" s="168"/>
      <c r="K97" s="168"/>
      <c r="L97" s="168"/>
      <c r="M97" s="168"/>
      <c r="N97" s="170">
        <f>N205</f>
        <v>0</v>
      </c>
      <c r="O97" s="168"/>
      <c r="P97" s="168"/>
      <c r="Q97" s="168"/>
      <c r="R97" s="171"/>
    </row>
    <row r="98" s="7" customFormat="1" ht="19.92" customHeight="1">
      <c r="B98" s="172"/>
      <c r="C98" s="173"/>
      <c r="D98" s="132" t="s">
        <v>140</v>
      </c>
      <c r="E98" s="173"/>
      <c r="F98" s="173"/>
      <c r="G98" s="173"/>
      <c r="H98" s="173"/>
      <c r="I98" s="173"/>
      <c r="J98" s="173"/>
      <c r="K98" s="173"/>
      <c r="L98" s="173"/>
      <c r="M98" s="173"/>
      <c r="N98" s="134">
        <f>N206</f>
        <v>0</v>
      </c>
      <c r="O98" s="173"/>
      <c r="P98" s="173"/>
      <c r="Q98" s="173"/>
      <c r="R98" s="174"/>
    </row>
    <row r="99" s="6" customFormat="1" ht="21.84" customHeight="1">
      <c r="B99" s="167"/>
      <c r="C99" s="168"/>
      <c r="D99" s="169" t="s">
        <v>141</v>
      </c>
      <c r="E99" s="168"/>
      <c r="F99" s="168"/>
      <c r="G99" s="168"/>
      <c r="H99" s="168"/>
      <c r="I99" s="168"/>
      <c r="J99" s="168"/>
      <c r="K99" s="168"/>
      <c r="L99" s="168"/>
      <c r="M99" s="168"/>
      <c r="N99" s="175">
        <f>N208</f>
        <v>0</v>
      </c>
      <c r="O99" s="168"/>
      <c r="P99" s="168"/>
      <c r="Q99" s="168"/>
      <c r="R99" s="171"/>
    </row>
    <row r="100" s="1" customFormat="1" ht="21.84" customHeight="1">
      <c r="B100" s="48"/>
      <c r="C100" s="49"/>
      <c r="D100" s="49"/>
      <c r="E100" s="49"/>
      <c r="F100" s="49"/>
      <c r="G100" s="49"/>
      <c r="H100" s="49"/>
      <c r="I100" s="49"/>
      <c r="J100" s="49"/>
      <c r="K100" s="49"/>
      <c r="L100" s="49"/>
      <c r="M100" s="49"/>
      <c r="N100" s="49"/>
      <c r="O100" s="49"/>
      <c r="P100" s="49"/>
      <c r="Q100" s="49"/>
      <c r="R100" s="50"/>
    </row>
    <row r="101" s="1" customFormat="1" ht="29.28" customHeight="1">
      <c r="B101" s="48"/>
      <c r="C101" s="165" t="s">
        <v>142</v>
      </c>
      <c r="D101" s="49"/>
      <c r="E101" s="49"/>
      <c r="F101" s="49"/>
      <c r="G101" s="49"/>
      <c r="H101" s="49"/>
      <c r="I101" s="49"/>
      <c r="J101" s="49"/>
      <c r="K101" s="49"/>
      <c r="L101" s="49"/>
      <c r="M101" s="49"/>
      <c r="N101" s="166">
        <f>ROUND(N102+N103+N104+N105+N106+N107,2)</f>
        <v>0</v>
      </c>
      <c r="O101" s="176"/>
      <c r="P101" s="176"/>
      <c r="Q101" s="176"/>
      <c r="R101" s="50"/>
      <c r="T101" s="177"/>
      <c r="U101" s="178" t="s">
        <v>41</v>
      </c>
    </row>
    <row r="102" s="1" customFormat="1" ht="18" customHeight="1">
      <c r="B102" s="179"/>
      <c r="C102" s="180"/>
      <c r="D102" s="139" t="s">
        <v>143</v>
      </c>
      <c r="E102" s="181"/>
      <c r="F102" s="181"/>
      <c r="G102" s="181"/>
      <c r="H102" s="181"/>
      <c r="I102" s="180"/>
      <c r="J102" s="180"/>
      <c r="K102" s="180"/>
      <c r="L102" s="180"/>
      <c r="M102" s="180"/>
      <c r="N102" s="133">
        <f>ROUND(N88*T102,2)</f>
        <v>0</v>
      </c>
      <c r="O102" s="182"/>
      <c r="P102" s="182"/>
      <c r="Q102" s="182"/>
      <c r="R102" s="183"/>
      <c r="S102" s="184"/>
      <c r="T102" s="185"/>
      <c r="U102" s="186" t="s">
        <v>44</v>
      </c>
      <c r="V102" s="184"/>
      <c r="W102" s="184"/>
      <c r="X102" s="184"/>
      <c r="Y102" s="184"/>
      <c r="Z102" s="184"/>
      <c r="AA102" s="184"/>
      <c r="AB102" s="184"/>
      <c r="AC102" s="184"/>
      <c r="AD102" s="184"/>
      <c r="AE102" s="184"/>
      <c r="AF102" s="184"/>
      <c r="AG102" s="184"/>
      <c r="AH102" s="184"/>
      <c r="AI102" s="184"/>
      <c r="AJ102" s="184"/>
      <c r="AK102" s="184"/>
      <c r="AL102" s="184"/>
      <c r="AM102" s="184"/>
      <c r="AN102" s="184"/>
      <c r="AO102" s="184"/>
      <c r="AP102" s="184"/>
      <c r="AQ102" s="184"/>
      <c r="AR102" s="184"/>
      <c r="AS102" s="184"/>
      <c r="AT102" s="184"/>
      <c r="AU102" s="184"/>
      <c r="AV102" s="184"/>
      <c r="AW102" s="184"/>
      <c r="AX102" s="184"/>
      <c r="AY102" s="187" t="s">
        <v>144</v>
      </c>
      <c r="AZ102" s="184"/>
      <c r="BA102" s="184"/>
      <c r="BB102" s="184"/>
      <c r="BC102" s="184"/>
      <c r="BD102" s="184"/>
      <c r="BE102" s="188">
        <f>IF(U102="základná",N102,0)</f>
        <v>0</v>
      </c>
      <c r="BF102" s="188">
        <f>IF(U102="znížená",N102,0)</f>
        <v>0</v>
      </c>
      <c r="BG102" s="188">
        <f>IF(U102="zákl. prenesená",N102,0)</f>
        <v>0</v>
      </c>
      <c r="BH102" s="188">
        <f>IF(U102="zníž. prenesená",N102,0)</f>
        <v>0</v>
      </c>
      <c r="BI102" s="188">
        <f>IF(U102="nulová",N102,0)</f>
        <v>0</v>
      </c>
      <c r="BJ102" s="187" t="s">
        <v>86</v>
      </c>
      <c r="BK102" s="184"/>
      <c r="BL102" s="184"/>
      <c r="BM102" s="184"/>
    </row>
    <row r="103" s="1" customFormat="1" ht="18" customHeight="1">
      <c r="B103" s="179"/>
      <c r="C103" s="180"/>
      <c r="D103" s="139" t="s">
        <v>145</v>
      </c>
      <c r="E103" s="181"/>
      <c r="F103" s="181"/>
      <c r="G103" s="181"/>
      <c r="H103" s="181"/>
      <c r="I103" s="180"/>
      <c r="J103" s="180"/>
      <c r="K103" s="180"/>
      <c r="L103" s="180"/>
      <c r="M103" s="180"/>
      <c r="N103" s="133">
        <f>ROUND(N88*T103,2)</f>
        <v>0</v>
      </c>
      <c r="O103" s="182"/>
      <c r="P103" s="182"/>
      <c r="Q103" s="182"/>
      <c r="R103" s="183"/>
      <c r="S103" s="184"/>
      <c r="T103" s="185"/>
      <c r="U103" s="186" t="s">
        <v>44</v>
      </c>
      <c r="V103" s="184"/>
      <c r="W103" s="184"/>
      <c r="X103" s="184"/>
      <c r="Y103" s="184"/>
      <c r="Z103" s="184"/>
      <c r="AA103" s="184"/>
      <c r="AB103" s="184"/>
      <c r="AC103" s="184"/>
      <c r="AD103" s="184"/>
      <c r="AE103" s="184"/>
      <c r="AF103" s="184"/>
      <c r="AG103" s="184"/>
      <c r="AH103" s="184"/>
      <c r="AI103" s="184"/>
      <c r="AJ103" s="184"/>
      <c r="AK103" s="184"/>
      <c r="AL103" s="184"/>
      <c r="AM103" s="184"/>
      <c r="AN103" s="184"/>
      <c r="AO103" s="184"/>
      <c r="AP103" s="184"/>
      <c r="AQ103" s="184"/>
      <c r="AR103" s="184"/>
      <c r="AS103" s="184"/>
      <c r="AT103" s="184"/>
      <c r="AU103" s="184"/>
      <c r="AV103" s="184"/>
      <c r="AW103" s="184"/>
      <c r="AX103" s="184"/>
      <c r="AY103" s="187" t="s">
        <v>144</v>
      </c>
      <c r="AZ103" s="184"/>
      <c r="BA103" s="184"/>
      <c r="BB103" s="184"/>
      <c r="BC103" s="184"/>
      <c r="BD103" s="184"/>
      <c r="BE103" s="188">
        <f>IF(U103="základná",N103,0)</f>
        <v>0</v>
      </c>
      <c r="BF103" s="188">
        <f>IF(U103="znížená",N103,0)</f>
        <v>0</v>
      </c>
      <c r="BG103" s="188">
        <f>IF(U103="zákl. prenesená",N103,0)</f>
        <v>0</v>
      </c>
      <c r="BH103" s="188">
        <f>IF(U103="zníž. prenesená",N103,0)</f>
        <v>0</v>
      </c>
      <c r="BI103" s="188">
        <f>IF(U103="nulová",N103,0)</f>
        <v>0</v>
      </c>
      <c r="BJ103" s="187" t="s">
        <v>86</v>
      </c>
      <c r="BK103" s="184"/>
      <c r="BL103" s="184"/>
      <c r="BM103" s="184"/>
    </row>
    <row r="104" s="1" customFormat="1" ht="18" customHeight="1">
      <c r="B104" s="179"/>
      <c r="C104" s="180"/>
      <c r="D104" s="139" t="s">
        <v>146</v>
      </c>
      <c r="E104" s="181"/>
      <c r="F104" s="181"/>
      <c r="G104" s="181"/>
      <c r="H104" s="181"/>
      <c r="I104" s="180"/>
      <c r="J104" s="180"/>
      <c r="K104" s="180"/>
      <c r="L104" s="180"/>
      <c r="M104" s="180"/>
      <c r="N104" s="133">
        <f>ROUND(N88*T104,2)</f>
        <v>0</v>
      </c>
      <c r="O104" s="182"/>
      <c r="P104" s="182"/>
      <c r="Q104" s="182"/>
      <c r="R104" s="183"/>
      <c r="S104" s="184"/>
      <c r="T104" s="185"/>
      <c r="U104" s="186" t="s">
        <v>44</v>
      </c>
      <c r="V104" s="184"/>
      <c r="W104" s="184"/>
      <c r="X104" s="184"/>
      <c r="Y104" s="184"/>
      <c r="Z104" s="184"/>
      <c r="AA104" s="184"/>
      <c r="AB104" s="184"/>
      <c r="AC104" s="184"/>
      <c r="AD104" s="184"/>
      <c r="AE104" s="184"/>
      <c r="AF104" s="184"/>
      <c r="AG104" s="184"/>
      <c r="AH104" s="184"/>
      <c r="AI104" s="184"/>
      <c r="AJ104" s="184"/>
      <c r="AK104" s="184"/>
      <c r="AL104" s="184"/>
      <c r="AM104" s="184"/>
      <c r="AN104" s="184"/>
      <c r="AO104" s="184"/>
      <c r="AP104" s="184"/>
      <c r="AQ104" s="184"/>
      <c r="AR104" s="184"/>
      <c r="AS104" s="184"/>
      <c r="AT104" s="184"/>
      <c r="AU104" s="184"/>
      <c r="AV104" s="184"/>
      <c r="AW104" s="184"/>
      <c r="AX104" s="184"/>
      <c r="AY104" s="187" t="s">
        <v>144</v>
      </c>
      <c r="AZ104" s="184"/>
      <c r="BA104" s="184"/>
      <c r="BB104" s="184"/>
      <c r="BC104" s="184"/>
      <c r="BD104" s="184"/>
      <c r="BE104" s="188">
        <f>IF(U104="základná",N104,0)</f>
        <v>0</v>
      </c>
      <c r="BF104" s="188">
        <f>IF(U104="znížená",N104,0)</f>
        <v>0</v>
      </c>
      <c r="BG104" s="188">
        <f>IF(U104="zákl. prenesená",N104,0)</f>
        <v>0</v>
      </c>
      <c r="BH104" s="188">
        <f>IF(U104="zníž. prenesená",N104,0)</f>
        <v>0</v>
      </c>
      <c r="BI104" s="188">
        <f>IF(U104="nulová",N104,0)</f>
        <v>0</v>
      </c>
      <c r="BJ104" s="187" t="s">
        <v>86</v>
      </c>
      <c r="BK104" s="184"/>
      <c r="BL104" s="184"/>
      <c r="BM104" s="184"/>
    </row>
    <row r="105" s="1" customFormat="1" ht="18" customHeight="1">
      <c r="B105" s="179"/>
      <c r="C105" s="180"/>
      <c r="D105" s="139" t="s">
        <v>147</v>
      </c>
      <c r="E105" s="181"/>
      <c r="F105" s="181"/>
      <c r="G105" s="181"/>
      <c r="H105" s="181"/>
      <c r="I105" s="180"/>
      <c r="J105" s="180"/>
      <c r="K105" s="180"/>
      <c r="L105" s="180"/>
      <c r="M105" s="180"/>
      <c r="N105" s="133">
        <f>ROUND(N88*T105,2)</f>
        <v>0</v>
      </c>
      <c r="O105" s="182"/>
      <c r="P105" s="182"/>
      <c r="Q105" s="182"/>
      <c r="R105" s="183"/>
      <c r="S105" s="184"/>
      <c r="T105" s="185"/>
      <c r="U105" s="186" t="s">
        <v>44</v>
      </c>
      <c r="V105" s="184"/>
      <c r="W105" s="184"/>
      <c r="X105" s="184"/>
      <c r="Y105" s="184"/>
      <c r="Z105" s="184"/>
      <c r="AA105" s="184"/>
      <c r="AB105" s="184"/>
      <c r="AC105" s="184"/>
      <c r="AD105" s="184"/>
      <c r="AE105" s="184"/>
      <c r="AF105" s="184"/>
      <c r="AG105" s="184"/>
      <c r="AH105" s="184"/>
      <c r="AI105" s="184"/>
      <c r="AJ105" s="184"/>
      <c r="AK105" s="184"/>
      <c r="AL105" s="184"/>
      <c r="AM105" s="184"/>
      <c r="AN105" s="184"/>
      <c r="AO105" s="184"/>
      <c r="AP105" s="184"/>
      <c r="AQ105" s="184"/>
      <c r="AR105" s="184"/>
      <c r="AS105" s="184"/>
      <c r="AT105" s="184"/>
      <c r="AU105" s="184"/>
      <c r="AV105" s="184"/>
      <c r="AW105" s="184"/>
      <c r="AX105" s="184"/>
      <c r="AY105" s="187" t="s">
        <v>144</v>
      </c>
      <c r="AZ105" s="184"/>
      <c r="BA105" s="184"/>
      <c r="BB105" s="184"/>
      <c r="BC105" s="184"/>
      <c r="BD105" s="184"/>
      <c r="BE105" s="188">
        <f>IF(U105="základná",N105,0)</f>
        <v>0</v>
      </c>
      <c r="BF105" s="188">
        <f>IF(U105="znížená",N105,0)</f>
        <v>0</v>
      </c>
      <c r="BG105" s="188">
        <f>IF(U105="zákl. prenesená",N105,0)</f>
        <v>0</v>
      </c>
      <c r="BH105" s="188">
        <f>IF(U105="zníž. prenesená",N105,0)</f>
        <v>0</v>
      </c>
      <c r="BI105" s="188">
        <f>IF(U105="nulová",N105,0)</f>
        <v>0</v>
      </c>
      <c r="BJ105" s="187" t="s">
        <v>86</v>
      </c>
      <c r="BK105" s="184"/>
      <c r="BL105" s="184"/>
      <c r="BM105" s="184"/>
    </row>
    <row r="106" s="1" customFormat="1" ht="18" customHeight="1">
      <c r="B106" s="179"/>
      <c r="C106" s="180"/>
      <c r="D106" s="139" t="s">
        <v>148</v>
      </c>
      <c r="E106" s="181"/>
      <c r="F106" s="181"/>
      <c r="G106" s="181"/>
      <c r="H106" s="181"/>
      <c r="I106" s="180"/>
      <c r="J106" s="180"/>
      <c r="K106" s="180"/>
      <c r="L106" s="180"/>
      <c r="M106" s="180"/>
      <c r="N106" s="133">
        <f>ROUND(N88*T106,2)</f>
        <v>0</v>
      </c>
      <c r="O106" s="182"/>
      <c r="P106" s="182"/>
      <c r="Q106" s="182"/>
      <c r="R106" s="183"/>
      <c r="S106" s="184"/>
      <c r="T106" s="185"/>
      <c r="U106" s="186" t="s">
        <v>44</v>
      </c>
      <c r="V106" s="184"/>
      <c r="W106" s="184"/>
      <c r="X106" s="184"/>
      <c r="Y106" s="184"/>
      <c r="Z106" s="184"/>
      <c r="AA106" s="184"/>
      <c r="AB106" s="184"/>
      <c r="AC106" s="184"/>
      <c r="AD106" s="184"/>
      <c r="AE106" s="184"/>
      <c r="AF106" s="184"/>
      <c r="AG106" s="184"/>
      <c r="AH106" s="184"/>
      <c r="AI106" s="184"/>
      <c r="AJ106" s="184"/>
      <c r="AK106" s="184"/>
      <c r="AL106" s="184"/>
      <c r="AM106" s="184"/>
      <c r="AN106" s="184"/>
      <c r="AO106" s="184"/>
      <c r="AP106" s="184"/>
      <c r="AQ106" s="184"/>
      <c r="AR106" s="184"/>
      <c r="AS106" s="184"/>
      <c r="AT106" s="184"/>
      <c r="AU106" s="184"/>
      <c r="AV106" s="184"/>
      <c r="AW106" s="184"/>
      <c r="AX106" s="184"/>
      <c r="AY106" s="187" t="s">
        <v>144</v>
      </c>
      <c r="AZ106" s="184"/>
      <c r="BA106" s="184"/>
      <c r="BB106" s="184"/>
      <c r="BC106" s="184"/>
      <c r="BD106" s="184"/>
      <c r="BE106" s="188">
        <f>IF(U106="základná",N106,0)</f>
        <v>0</v>
      </c>
      <c r="BF106" s="188">
        <f>IF(U106="znížená",N106,0)</f>
        <v>0</v>
      </c>
      <c r="BG106" s="188">
        <f>IF(U106="zákl. prenesená",N106,0)</f>
        <v>0</v>
      </c>
      <c r="BH106" s="188">
        <f>IF(U106="zníž. prenesená",N106,0)</f>
        <v>0</v>
      </c>
      <c r="BI106" s="188">
        <f>IF(U106="nulová",N106,0)</f>
        <v>0</v>
      </c>
      <c r="BJ106" s="187" t="s">
        <v>86</v>
      </c>
      <c r="BK106" s="184"/>
      <c r="BL106" s="184"/>
      <c r="BM106" s="184"/>
    </row>
    <row r="107" s="1" customFormat="1" ht="18" customHeight="1">
      <c r="B107" s="179"/>
      <c r="C107" s="180"/>
      <c r="D107" s="181" t="s">
        <v>149</v>
      </c>
      <c r="E107" s="180"/>
      <c r="F107" s="180"/>
      <c r="G107" s="180"/>
      <c r="H107" s="180"/>
      <c r="I107" s="180"/>
      <c r="J107" s="180"/>
      <c r="K107" s="180"/>
      <c r="L107" s="180"/>
      <c r="M107" s="180"/>
      <c r="N107" s="133">
        <f>ROUND(N88*T107,2)</f>
        <v>0</v>
      </c>
      <c r="O107" s="182"/>
      <c r="P107" s="182"/>
      <c r="Q107" s="182"/>
      <c r="R107" s="183"/>
      <c r="S107" s="184"/>
      <c r="T107" s="189"/>
      <c r="U107" s="190" t="s">
        <v>44</v>
      </c>
      <c r="V107" s="184"/>
      <c r="W107" s="184"/>
      <c r="X107" s="184"/>
      <c r="Y107" s="184"/>
      <c r="Z107" s="184"/>
      <c r="AA107" s="184"/>
      <c r="AB107" s="184"/>
      <c r="AC107" s="184"/>
      <c r="AD107" s="184"/>
      <c r="AE107" s="184"/>
      <c r="AF107" s="184"/>
      <c r="AG107" s="184"/>
      <c r="AH107" s="184"/>
      <c r="AI107" s="184"/>
      <c r="AJ107" s="184"/>
      <c r="AK107" s="184"/>
      <c r="AL107" s="184"/>
      <c r="AM107" s="184"/>
      <c r="AN107" s="184"/>
      <c r="AO107" s="184"/>
      <c r="AP107" s="184"/>
      <c r="AQ107" s="184"/>
      <c r="AR107" s="184"/>
      <c r="AS107" s="184"/>
      <c r="AT107" s="184"/>
      <c r="AU107" s="184"/>
      <c r="AV107" s="184"/>
      <c r="AW107" s="184"/>
      <c r="AX107" s="184"/>
      <c r="AY107" s="187" t="s">
        <v>150</v>
      </c>
      <c r="AZ107" s="184"/>
      <c r="BA107" s="184"/>
      <c r="BB107" s="184"/>
      <c r="BC107" s="184"/>
      <c r="BD107" s="184"/>
      <c r="BE107" s="188">
        <f>IF(U107="základná",N107,0)</f>
        <v>0</v>
      </c>
      <c r="BF107" s="188">
        <f>IF(U107="znížená",N107,0)</f>
        <v>0</v>
      </c>
      <c r="BG107" s="188">
        <f>IF(U107="zákl. prenesená",N107,0)</f>
        <v>0</v>
      </c>
      <c r="BH107" s="188">
        <f>IF(U107="zníž. prenesená",N107,0)</f>
        <v>0</v>
      </c>
      <c r="BI107" s="188">
        <f>IF(U107="nulová",N107,0)</f>
        <v>0</v>
      </c>
      <c r="BJ107" s="187" t="s">
        <v>86</v>
      </c>
      <c r="BK107" s="184"/>
      <c r="BL107" s="184"/>
      <c r="BM107" s="184"/>
    </row>
    <row r="108" s="1" customFormat="1">
      <c r="B108" s="48"/>
      <c r="C108" s="49"/>
      <c r="D108" s="49"/>
      <c r="E108" s="49"/>
      <c r="F108" s="49"/>
      <c r="G108" s="49"/>
      <c r="H108" s="49"/>
      <c r="I108" s="49"/>
      <c r="J108" s="49"/>
      <c r="K108" s="49"/>
      <c r="L108" s="49"/>
      <c r="M108" s="49"/>
      <c r="N108" s="49"/>
      <c r="O108" s="49"/>
      <c r="P108" s="49"/>
      <c r="Q108" s="49"/>
      <c r="R108" s="50"/>
    </row>
    <row r="109" s="1" customFormat="1" ht="29.28" customHeight="1">
      <c r="B109" s="48"/>
      <c r="C109" s="146" t="s">
        <v>115</v>
      </c>
      <c r="D109" s="147"/>
      <c r="E109" s="147"/>
      <c r="F109" s="147"/>
      <c r="G109" s="147"/>
      <c r="H109" s="147"/>
      <c r="I109" s="147"/>
      <c r="J109" s="147"/>
      <c r="K109" s="147"/>
      <c r="L109" s="148">
        <f>ROUND(SUM(N88+N101),2)</f>
        <v>0</v>
      </c>
      <c r="M109" s="148"/>
      <c r="N109" s="148"/>
      <c r="O109" s="148"/>
      <c r="P109" s="148"/>
      <c r="Q109" s="148"/>
      <c r="R109" s="50"/>
    </row>
    <row r="110" s="1" customFormat="1" ht="6.96" customHeight="1">
      <c r="B110" s="77"/>
      <c r="C110" s="78"/>
      <c r="D110" s="78"/>
      <c r="E110" s="78"/>
      <c r="F110" s="78"/>
      <c r="G110" s="78"/>
      <c r="H110" s="78"/>
      <c r="I110" s="78"/>
      <c r="J110" s="78"/>
      <c r="K110" s="78"/>
      <c r="L110" s="78"/>
      <c r="M110" s="78"/>
      <c r="N110" s="78"/>
      <c r="O110" s="78"/>
      <c r="P110" s="78"/>
      <c r="Q110" s="78"/>
      <c r="R110" s="79"/>
    </row>
    <row r="114" s="1" customFormat="1" ht="6.96" customHeight="1">
      <c r="B114" s="80"/>
      <c r="C114" s="81"/>
      <c r="D114" s="81"/>
      <c r="E114" s="81"/>
      <c r="F114" s="81"/>
      <c r="G114" s="81"/>
      <c r="H114" s="81"/>
      <c r="I114" s="81"/>
      <c r="J114" s="81"/>
      <c r="K114" s="81"/>
      <c r="L114" s="81"/>
      <c r="M114" s="81"/>
      <c r="N114" s="81"/>
      <c r="O114" s="81"/>
      <c r="P114" s="81"/>
      <c r="Q114" s="81"/>
      <c r="R114" s="82"/>
    </row>
    <row r="115" s="1" customFormat="1" ht="36.96" customHeight="1">
      <c r="B115" s="48"/>
      <c r="C115" s="29" t="s">
        <v>151</v>
      </c>
      <c r="D115" s="49"/>
      <c r="E115" s="49"/>
      <c r="F115" s="49"/>
      <c r="G115" s="49"/>
      <c r="H115" s="49"/>
      <c r="I115" s="49"/>
      <c r="J115" s="49"/>
      <c r="K115" s="49"/>
      <c r="L115" s="49"/>
      <c r="M115" s="49"/>
      <c r="N115" s="49"/>
      <c r="O115" s="49"/>
      <c r="P115" s="49"/>
      <c r="Q115" s="49"/>
      <c r="R115" s="50"/>
    </row>
    <row r="116" s="1" customFormat="1" ht="6.96" customHeight="1">
      <c r="B116" s="48"/>
      <c r="C116" s="49"/>
      <c r="D116" s="49"/>
      <c r="E116" s="49"/>
      <c r="F116" s="49"/>
      <c r="G116" s="49"/>
      <c r="H116" s="49"/>
      <c r="I116" s="49"/>
      <c r="J116" s="49"/>
      <c r="K116" s="49"/>
      <c r="L116" s="49"/>
      <c r="M116" s="49"/>
      <c r="N116" s="49"/>
      <c r="O116" s="49"/>
      <c r="P116" s="49"/>
      <c r="Q116" s="49"/>
      <c r="R116" s="50"/>
    </row>
    <row r="117" s="1" customFormat="1" ht="30" customHeight="1">
      <c r="B117" s="48"/>
      <c r="C117" s="40" t="s">
        <v>17</v>
      </c>
      <c r="D117" s="49"/>
      <c r="E117" s="49"/>
      <c r="F117" s="151" t="str">
        <f>F6</f>
        <v xml:space="preserve">Denný stacionár  Moravany nad Váhom</v>
      </c>
      <c r="G117" s="40"/>
      <c r="H117" s="40"/>
      <c r="I117" s="40"/>
      <c r="J117" s="40"/>
      <c r="K117" s="40"/>
      <c r="L117" s="40"/>
      <c r="M117" s="40"/>
      <c r="N117" s="40"/>
      <c r="O117" s="40"/>
      <c r="P117" s="40"/>
      <c r="Q117" s="49"/>
      <c r="R117" s="50"/>
    </row>
    <row r="118" s="1" customFormat="1" ht="36.96" customHeight="1">
      <c r="B118" s="48"/>
      <c r="C118" s="87" t="s">
        <v>122</v>
      </c>
      <c r="D118" s="49"/>
      <c r="E118" s="49"/>
      <c r="F118" s="89" t="str">
        <f>F7</f>
        <v>3 - Výplne otvorov</v>
      </c>
      <c r="G118" s="49"/>
      <c r="H118" s="49"/>
      <c r="I118" s="49"/>
      <c r="J118" s="49"/>
      <c r="K118" s="49"/>
      <c r="L118" s="49"/>
      <c r="M118" s="49"/>
      <c r="N118" s="49"/>
      <c r="O118" s="49"/>
      <c r="P118" s="49"/>
      <c r="Q118" s="49"/>
      <c r="R118" s="50"/>
    </row>
    <row r="119" s="1" customFormat="1" ht="6.96" customHeight="1">
      <c r="B119" s="48"/>
      <c r="C119" s="49"/>
      <c r="D119" s="49"/>
      <c r="E119" s="49"/>
      <c r="F119" s="49"/>
      <c r="G119" s="49"/>
      <c r="H119" s="49"/>
      <c r="I119" s="49"/>
      <c r="J119" s="49"/>
      <c r="K119" s="49"/>
      <c r="L119" s="49"/>
      <c r="M119" s="49"/>
      <c r="N119" s="49"/>
      <c r="O119" s="49"/>
      <c r="P119" s="49"/>
      <c r="Q119" s="49"/>
      <c r="R119" s="50"/>
    </row>
    <row r="120" s="1" customFormat="1" ht="18" customHeight="1">
      <c r="B120" s="48"/>
      <c r="C120" s="40" t="s">
        <v>21</v>
      </c>
      <c r="D120" s="49"/>
      <c r="E120" s="49"/>
      <c r="F120" s="35" t="str">
        <f>F9</f>
        <v>Moravany nad Váhom</v>
      </c>
      <c r="G120" s="49"/>
      <c r="H120" s="49"/>
      <c r="I120" s="49"/>
      <c r="J120" s="49"/>
      <c r="K120" s="40" t="s">
        <v>23</v>
      </c>
      <c r="L120" s="49"/>
      <c r="M120" s="92" t="str">
        <f>IF(O9="","",O9)</f>
        <v>28. 5. 2019</v>
      </c>
      <c r="N120" s="92"/>
      <c r="O120" s="92"/>
      <c r="P120" s="92"/>
      <c r="Q120" s="49"/>
      <c r="R120" s="50"/>
    </row>
    <row r="121" s="1" customFormat="1" ht="6.96" customHeight="1">
      <c r="B121" s="48"/>
      <c r="C121" s="49"/>
      <c r="D121" s="49"/>
      <c r="E121" s="49"/>
      <c r="F121" s="49"/>
      <c r="G121" s="49"/>
      <c r="H121" s="49"/>
      <c r="I121" s="49"/>
      <c r="J121" s="49"/>
      <c r="K121" s="49"/>
      <c r="L121" s="49"/>
      <c r="M121" s="49"/>
      <c r="N121" s="49"/>
      <c r="O121" s="49"/>
      <c r="P121" s="49"/>
      <c r="Q121" s="49"/>
      <c r="R121" s="50"/>
    </row>
    <row r="122" s="1" customFormat="1">
      <c r="B122" s="48"/>
      <c r="C122" s="40" t="s">
        <v>25</v>
      </c>
      <c r="D122" s="49"/>
      <c r="E122" s="49"/>
      <c r="F122" s="35" t="str">
        <f>E12</f>
        <v>Obec Moravany nad Váhom</v>
      </c>
      <c r="G122" s="49"/>
      <c r="H122" s="49"/>
      <c r="I122" s="49"/>
      <c r="J122" s="49"/>
      <c r="K122" s="40" t="s">
        <v>31</v>
      </c>
      <c r="L122" s="49"/>
      <c r="M122" s="35" t="str">
        <f>E18</f>
        <v xml:space="preserve"> </v>
      </c>
      <c r="N122" s="35"/>
      <c r="O122" s="35"/>
      <c r="P122" s="35"/>
      <c r="Q122" s="35"/>
      <c r="R122" s="50"/>
    </row>
    <row r="123" s="1" customFormat="1" ht="14.4" customHeight="1">
      <c r="B123" s="48"/>
      <c r="C123" s="40" t="s">
        <v>29</v>
      </c>
      <c r="D123" s="49"/>
      <c r="E123" s="49"/>
      <c r="F123" s="35" t="str">
        <f>IF(E15="","",E15)</f>
        <v>Vyplň údaj</v>
      </c>
      <c r="G123" s="49"/>
      <c r="H123" s="49"/>
      <c r="I123" s="49"/>
      <c r="J123" s="49"/>
      <c r="K123" s="40" t="s">
        <v>35</v>
      </c>
      <c r="L123" s="49"/>
      <c r="M123" s="35" t="str">
        <f>E21</f>
        <v>Hulmanová Jana</v>
      </c>
      <c r="N123" s="35"/>
      <c r="O123" s="35"/>
      <c r="P123" s="35"/>
      <c r="Q123" s="35"/>
      <c r="R123" s="50"/>
    </row>
    <row r="124" s="1" customFormat="1" ht="10.32" customHeight="1">
      <c r="B124" s="48"/>
      <c r="C124" s="49"/>
      <c r="D124" s="49"/>
      <c r="E124" s="49"/>
      <c r="F124" s="49"/>
      <c r="G124" s="49"/>
      <c r="H124" s="49"/>
      <c r="I124" s="49"/>
      <c r="J124" s="49"/>
      <c r="K124" s="49"/>
      <c r="L124" s="49"/>
      <c r="M124" s="49"/>
      <c r="N124" s="49"/>
      <c r="O124" s="49"/>
      <c r="P124" s="49"/>
      <c r="Q124" s="49"/>
      <c r="R124" s="50"/>
    </row>
    <row r="125" s="8" customFormat="1" ht="29.28" customHeight="1">
      <c r="B125" s="191"/>
      <c r="C125" s="192" t="s">
        <v>152</v>
      </c>
      <c r="D125" s="193" t="s">
        <v>153</v>
      </c>
      <c r="E125" s="193" t="s">
        <v>59</v>
      </c>
      <c r="F125" s="193" t="s">
        <v>154</v>
      </c>
      <c r="G125" s="193"/>
      <c r="H125" s="193"/>
      <c r="I125" s="193"/>
      <c r="J125" s="193" t="s">
        <v>155</v>
      </c>
      <c r="K125" s="193" t="s">
        <v>156</v>
      </c>
      <c r="L125" s="193" t="s">
        <v>157</v>
      </c>
      <c r="M125" s="193"/>
      <c r="N125" s="193" t="s">
        <v>127</v>
      </c>
      <c r="O125" s="193"/>
      <c r="P125" s="193"/>
      <c r="Q125" s="194"/>
      <c r="R125" s="195"/>
      <c r="T125" s="102" t="s">
        <v>158</v>
      </c>
      <c r="U125" s="103" t="s">
        <v>41</v>
      </c>
      <c r="V125" s="103" t="s">
        <v>159</v>
      </c>
      <c r="W125" s="103" t="s">
        <v>160</v>
      </c>
      <c r="X125" s="103" t="s">
        <v>161</v>
      </c>
      <c r="Y125" s="103" t="s">
        <v>162</v>
      </c>
      <c r="Z125" s="103" t="s">
        <v>163</v>
      </c>
      <c r="AA125" s="104" t="s">
        <v>164</v>
      </c>
    </row>
    <row r="126" s="1" customFormat="1" ht="29.28" customHeight="1">
      <c r="B126" s="48"/>
      <c r="C126" s="106" t="s">
        <v>124</v>
      </c>
      <c r="D126" s="49"/>
      <c r="E126" s="49"/>
      <c r="F126" s="49"/>
      <c r="G126" s="49"/>
      <c r="H126" s="49"/>
      <c r="I126" s="49"/>
      <c r="J126" s="49"/>
      <c r="K126" s="49"/>
      <c r="L126" s="49"/>
      <c r="M126" s="49"/>
      <c r="N126" s="196">
        <f>BK126</f>
        <v>0</v>
      </c>
      <c r="O126" s="197"/>
      <c r="P126" s="197"/>
      <c r="Q126" s="197"/>
      <c r="R126" s="50"/>
      <c r="T126" s="105"/>
      <c r="U126" s="69"/>
      <c r="V126" s="69"/>
      <c r="W126" s="198">
        <f>W127+W166+W205+W208</f>
        <v>0</v>
      </c>
      <c r="X126" s="69"/>
      <c r="Y126" s="198">
        <f>Y127+Y166+Y205+Y208</f>
        <v>2.9176170250000002</v>
      </c>
      <c r="Z126" s="69"/>
      <c r="AA126" s="199">
        <f>AA127+AA166+AA205+AA208</f>
        <v>1.7667600000000001</v>
      </c>
      <c r="AT126" s="24" t="s">
        <v>76</v>
      </c>
      <c r="AU126" s="24" t="s">
        <v>129</v>
      </c>
      <c r="BK126" s="200">
        <f>BK127+BK166+BK205+BK208</f>
        <v>0</v>
      </c>
    </row>
    <row r="127" s="9" customFormat="1" ht="37.44" customHeight="1">
      <c r="B127" s="201"/>
      <c r="C127" s="202"/>
      <c r="D127" s="203" t="s">
        <v>130</v>
      </c>
      <c r="E127" s="203"/>
      <c r="F127" s="203"/>
      <c r="G127" s="203"/>
      <c r="H127" s="203"/>
      <c r="I127" s="203"/>
      <c r="J127" s="203"/>
      <c r="K127" s="203"/>
      <c r="L127" s="203"/>
      <c r="M127" s="203"/>
      <c r="N127" s="175">
        <f>BK127</f>
        <v>0</v>
      </c>
      <c r="O127" s="204"/>
      <c r="P127" s="204"/>
      <c r="Q127" s="204"/>
      <c r="R127" s="205"/>
      <c r="T127" s="206"/>
      <c r="U127" s="202"/>
      <c r="V127" s="202"/>
      <c r="W127" s="207">
        <f>W128+W135+W164</f>
        <v>0</v>
      </c>
      <c r="X127" s="202"/>
      <c r="Y127" s="207">
        <f>Y128+Y135+Y164</f>
        <v>2.6988189250000003</v>
      </c>
      <c r="Z127" s="202"/>
      <c r="AA127" s="208">
        <f>AA128+AA135+AA164</f>
        <v>1.7667600000000001</v>
      </c>
      <c r="AR127" s="209" t="s">
        <v>83</v>
      </c>
      <c r="AT127" s="210" t="s">
        <v>76</v>
      </c>
      <c r="AU127" s="210" t="s">
        <v>77</v>
      </c>
      <c r="AY127" s="209" t="s">
        <v>165</v>
      </c>
      <c r="BK127" s="211">
        <f>BK128+BK135+BK164</f>
        <v>0</v>
      </c>
    </row>
    <row r="128" s="9" customFormat="1" ht="19.92" customHeight="1">
      <c r="B128" s="201"/>
      <c r="C128" s="202"/>
      <c r="D128" s="212" t="s">
        <v>132</v>
      </c>
      <c r="E128" s="212"/>
      <c r="F128" s="212"/>
      <c r="G128" s="212"/>
      <c r="H128" s="212"/>
      <c r="I128" s="212"/>
      <c r="J128" s="212"/>
      <c r="K128" s="212"/>
      <c r="L128" s="212"/>
      <c r="M128" s="212"/>
      <c r="N128" s="213">
        <f>BK128</f>
        <v>0</v>
      </c>
      <c r="O128" s="214"/>
      <c r="P128" s="214"/>
      <c r="Q128" s="214"/>
      <c r="R128" s="205"/>
      <c r="T128" s="206"/>
      <c r="U128" s="202"/>
      <c r="V128" s="202"/>
      <c r="W128" s="207">
        <f>SUM(W129:W134)</f>
        <v>0</v>
      </c>
      <c r="X128" s="202"/>
      <c r="Y128" s="207">
        <f>SUM(Y129:Y134)</f>
        <v>2.6988189250000003</v>
      </c>
      <c r="Z128" s="202"/>
      <c r="AA128" s="208">
        <f>SUM(AA129:AA134)</f>
        <v>0</v>
      </c>
      <c r="AR128" s="209" t="s">
        <v>83</v>
      </c>
      <c r="AT128" s="210" t="s">
        <v>76</v>
      </c>
      <c r="AU128" s="210" t="s">
        <v>83</v>
      </c>
      <c r="AY128" s="209" t="s">
        <v>165</v>
      </c>
      <c r="BK128" s="211">
        <f>SUM(BK129:BK134)</f>
        <v>0</v>
      </c>
    </row>
    <row r="129" s="1" customFormat="1" ht="51" customHeight="1">
      <c r="B129" s="179"/>
      <c r="C129" s="215" t="s">
        <v>83</v>
      </c>
      <c r="D129" s="215" t="s">
        <v>166</v>
      </c>
      <c r="E129" s="216" t="s">
        <v>697</v>
      </c>
      <c r="F129" s="217" t="s">
        <v>698</v>
      </c>
      <c r="G129" s="217"/>
      <c r="H129" s="217"/>
      <c r="I129" s="217"/>
      <c r="J129" s="218" t="s">
        <v>421</v>
      </c>
      <c r="K129" s="219">
        <v>65.730000000000004</v>
      </c>
      <c r="L129" s="220">
        <v>0</v>
      </c>
      <c r="M129" s="220"/>
      <c r="N129" s="219">
        <f>ROUND(L129*K129,3)</f>
        <v>0</v>
      </c>
      <c r="O129" s="219"/>
      <c r="P129" s="219"/>
      <c r="Q129" s="219"/>
      <c r="R129" s="183"/>
      <c r="T129" s="221" t="s">
        <v>5</v>
      </c>
      <c r="U129" s="58" t="s">
        <v>44</v>
      </c>
      <c r="V129" s="49"/>
      <c r="W129" s="222">
        <f>V129*K129</f>
        <v>0</v>
      </c>
      <c r="X129" s="222">
        <v>0.037560000000000003</v>
      </c>
      <c r="Y129" s="222">
        <f>X129*K129</f>
        <v>2.4688188000000002</v>
      </c>
      <c r="Z129" s="222">
        <v>0</v>
      </c>
      <c r="AA129" s="223">
        <f>Z129*K129</f>
        <v>0</v>
      </c>
      <c r="AR129" s="24" t="s">
        <v>92</v>
      </c>
      <c r="AT129" s="24" t="s">
        <v>166</v>
      </c>
      <c r="AU129" s="24" t="s">
        <v>86</v>
      </c>
      <c r="AY129" s="24" t="s">
        <v>165</v>
      </c>
      <c r="BE129" s="138">
        <f>IF(U129="základná",N129,0)</f>
        <v>0</v>
      </c>
      <c r="BF129" s="138">
        <f>IF(U129="znížená",N129,0)</f>
        <v>0</v>
      </c>
      <c r="BG129" s="138">
        <f>IF(U129="zákl. prenesená",N129,0)</f>
        <v>0</v>
      </c>
      <c r="BH129" s="138">
        <f>IF(U129="zníž. prenesená",N129,0)</f>
        <v>0</v>
      </c>
      <c r="BI129" s="138">
        <f>IF(U129="nulová",N129,0)</f>
        <v>0</v>
      </c>
      <c r="BJ129" s="24" t="s">
        <v>86</v>
      </c>
      <c r="BK129" s="224">
        <f>ROUND(L129*K129,3)</f>
        <v>0</v>
      </c>
      <c r="BL129" s="24" t="s">
        <v>92</v>
      </c>
      <c r="BM129" s="24" t="s">
        <v>699</v>
      </c>
    </row>
    <row r="130" s="10" customFormat="1" ht="16.5" customHeight="1">
      <c r="B130" s="227"/>
      <c r="C130" s="228"/>
      <c r="D130" s="228"/>
      <c r="E130" s="229" t="s">
        <v>5</v>
      </c>
      <c r="F130" s="230" t="s">
        <v>700</v>
      </c>
      <c r="G130" s="231"/>
      <c r="H130" s="231"/>
      <c r="I130" s="231"/>
      <c r="J130" s="228"/>
      <c r="K130" s="232">
        <v>65.730000000000004</v>
      </c>
      <c r="L130" s="228"/>
      <c r="M130" s="228"/>
      <c r="N130" s="228"/>
      <c r="O130" s="228"/>
      <c r="P130" s="228"/>
      <c r="Q130" s="228"/>
      <c r="R130" s="233"/>
      <c r="T130" s="234"/>
      <c r="U130" s="228"/>
      <c r="V130" s="228"/>
      <c r="W130" s="228"/>
      <c r="X130" s="228"/>
      <c r="Y130" s="228"/>
      <c r="Z130" s="228"/>
      <c r="AA130" s="235"/>
      <c r="AT130" s="236" t="s">
        <v>175</v>
      </c>
      <c r="AU130" s="236" t="s">
        <v>86</v>
      </c>
      <c r="AV130" s="10" t="s">
        <v>86</v>
      </c>
      <c r="AW130" s="10" t="s">
        <v>33</v>
      </c>
      <c r="AX130" s="10" t="s">
        <v>83</v>
      </c>
      <c r="AY130" s="236" t="s">
        <v>165</v>
      </c>
    </row>
    <row r="131" s="1" customFormat="1" ht="38.25" customHeight="1">
      <c r="B131" s="179"/>
      <c r="C131" s="215" t="s">
        <v>86</v>
      </c>
      <c r="D131" s="215" t="s">
        <v>166</v>
      </c>
      <c r="E131" s="216" t="s">
        <v>701</v>
      </c>
      <c r="F131" s="217" t="s">
        <v>702</v>
      </c>
      <c r="G131" s="217"/>
      <c r="H131" s="217"/>
      <c r="I131" s="217"/>
      <c r="J131" s="218" t="s">
        <v>297</v>
      </c>
      <c r="K131" s="219">
        <v>1</v>
      </c>
      <c r="L131" s="220">
        <v>0</v>
      </c>
      <c r="M131" s="220"/>
      <c r="N131" s="219">
        <f>ROUND(L131*K131,3)</f>
        <v>0</v>
      </c>
      <c r="O131" s="219"/>
      <c r="P131" s="219"/>
      <c r="Q131" s="219"/>
      <c r="R131" s="183"/>
      <c r="T131" s="221" t="s">
        <v>5</v>
      </c>
      <c r="U131" s="58" t="s">
        <v>44</v>
      </c>
      <c r="V131" s="49"/>
      <c r="W131" s="222">
        <f>V131*K131</f>
        <v>0</v>
      </c>
      <c r="X131" s="222">
        <v>0.017495875000000001</v>
      </c>
      <c r="Y131" s="222">
        <f>X131*K131</f>
        <v>0.017495875000000001</v>
      </c>
      <c r="Z131" s="222">
        <v>0</v>
      </c>
      <c r="AA131" s="223">
        <f>Z131*K131</f>
        <v>0</v>
      </c>
      <c r="AR131" s="24" t="s">
        <v>92</v>
      </c>
      <c r="AT131" s="24" t="s">
        <v>166</v>
      </c>
      <c r="AU131" s="24" t="s">
        <v>86</v>
      </c>
      <c r="AY131" s="24" t="s">
        <v>165</v>
      </c>
      <c r="BE131" s="138">
        <f>IF(U131="základná",N131,0)</f>
        <v>0</v>
      </c>
      <c r="BF131" s="138">
        <f>IF(U131="znížená",N131,0)</f>
        <v>0</v>
      </c>
      <c r="BG131" s="138">
        <f>IF(U131="zákl. prenesená",N131,0)</f>
        <v>0</v>
      </c>
      <c r="BH131" s="138">
        <f>IF(U131="zníž. prenesená",N131,0)</f>
        <v>0</v>
      </c>
      <c r="BI131" s="138">
        <f>IF(U131="nulová",N131,0)</f>
        <v>0</v>
      </c>
      <c r="BJ131" s="24" t="s">
        <v>86</v>
      </c>
      <c r="BK131" s="224">
        <f>ROUND(L131*K131,3)</f>
        <v>0</v>
      </c>
      <c r="BL131" s="24" t="s">
        <v>92</v>
      </c>
      <c r="BM131" s="24" t="s">
        <v>703</v>
      </c>
    </row>
    <row r="132" s="1" customFormat="1" ht="38.25" customHeight="1">
      <c r="B132" s="179"/>
      <c r="C132" s="215" t="s">
        <v>89</v>
      </c>
      <c r="D132" s="215" t="s">
        <v>166</v>
      </c>
      <c r="E132" s="216" t="s">
        <v>704</v>
      </c>
      <c r="F132" s="217" t="s">
        <v>705</v>
      </c>
      <c r="G132" s="217"/>
      <c r="H132" s="217"/>
      <c r="I132" s="217"/>
      <c r="J132" s="218" t="s">
        <v>297</v>
      </c>
      <c r="K132" s="219">
        <v>1</v>
      </c>
      <c r="L132" s="220">
        <v>0</v>
      </c>
      <c r="M132" s="220"/>
      <c r="N132" s="219">
        <f>ROUND(L132*K132,3)</f>
        <v>0</v>
      </c>
      <c r="O132" s="219"/>
      <c r="P132" s="219"/>
      <c r="Q132" s="219"/>
      <c r="R132" s="183"/>
      <c r="T132" s="221" t="s">
        <v>5</v>
      </c>
      <c r="U132" s="58" t="s">
        <v>44</v>
      </c>
      <c r="V132" s="49"/>
      <c r="W132" s="222">
        <f>V132*K132</f>
        <v>0</v>
      </c>
      <c r="X132" s="222">
        <v>0.057806250000000003</v>
      </c>
      <c r="Y132" s="222">
        <f>X132*K132</f>
        <v>0.057806250000000003</v>
      </c>
      <c r="Z132" s="222">
        <v>0</v>
      </c>
      <c r="AA132" s="223">
        <f>Z132*K132</f>
        <v>0</v>
      </c>
      <c r="AR132" s="24" t="s">
        <v>92</v>
      </c>
      <c r="AT132" s="24" t="s">
        <v>166</v>
      </c>
      <c r="AU132" s="24" t="s">
        <v>86</v>
      </c>
      <c r="AY132" s="24" t="s">
        <v>165</v>
      </c>
      <c r="BE132" s="138">
        <f>IF(U132="základná",N132,0)</f>
        <v>0</v>
      </c>
      <c r="BF132" s="138">
        <f>IF(U132="znížená",N132,0)</f>
        <v>0</v>
      </c>
      <c r="BG132" s="138">
        <f>IF(U132="zákl. prenesená",N132,0)</f>
        <v>0</v>
      </c>
      <c r="BH132" s="138">
        <f>IF(U132="zníž. prenesená",N132,0)</f>
        <v>0</v>
      </c>
      <c r="BI132" s="138">
        <f>IF(U132="nulová",N132,0)</f>
        <v>0</v>
      </c>
      <c r="BJ132" s="24" t="s">
        <v>86</v>
      </c>
      <c r="BK132" s="224">
        <f>ROUND(L132*K132,3)</f>
        <v>0</v>
      </c>
      <c r="BL132" s="24" t="s">
        <v>92</v>
      </c>
      <c r="BM132" s="24" t="s">
        <v>706</v>
      </c>
    </row>
    <row r="133" s="1" customFormat="1" ht="25.5" customHeight="1">
      <c r="B133" s="179"/>
      <c r="C133" s="215" t="s">
        <v>92</v>
      </c>
      <c r="D133" s="215" t="s">
        <v>166</v>
      </c>
      <c r="E133" s="216" t="s">
        <v>707</v>
      </c>
      <c r="F133" s="217" t="s">
        <v>708</v>
      </c>
      <c r="G133" s="217"/>
      <c r="H133" s="217"/>
      <c r="I133" s="217"/>
      <c r="J133" s="218" t="s">
        <v>286</v>
      </c>
      <c r="K133" s="219">
        <v>17.48</v>
      </c>
      <c r="L133" s="220">
        <v>0</v>
      </c>
      <c r="M133" s="220"/>
      <c r="N133" s="219">
        <f>ROUND(L133*K133,3)</f>
        <v>0</v>
      </c>
      <c r="O133" s="219"/>
      <c r="P133" s="219"/>
      <c r="Q133" s="219"/>
      <c r="R133" s="183"/>
      <c r="T133" s="221" t="s">
        <v>5</v>
      </c>
      <c r="U133" s="58" t="s">
        <v>44</v>
      </c>
      <c r="V133" s="49"/>
      <c r="W133" s="222">
        <f>V133*K133</f>
        <v>0</v>
      </c>
      <c r="X133" s="222">
        <v>0.0088500000000000002</v>
      </c>
      <c r="Y133" s="222">
        <f>X133*K133</f>
        <v>0.154698</v>
      </c>
      <c r="Z133" s="222">
        <v>0</v>
      </c>
      <c r="AA133" s="223">
        <f>Z133*K133</f>
        <v>0</v>
      </c>
      <c r="AR133" s="24" t="s">
        <v>92</v>
      </c>
      <c r="AT133" s="24" t="s">
        <v>166</v>
      </c>
      <c r="AU133" s="24" t="s">
        <v>86</v>
      </c>
      <c r="AY133" s="24" t="s">
        <v>165</v>
      </c>
      <c r="BE133" s="138">
        <f>IF(U133="základná",N133,0)</f>
        <v>0</v>
      </c>
      <c r="BF133" s="138">
        <f>IF(U133="znížená",N133,0)</f>
        <v>0</v>
      </c>
      <c r="BG133" s="138">
        <f>IF(U133="zákl. prenesená",N133,0)</f>
        <v>0</v>
      </c>
      <c r="BH133" s="138">
        <f>IF(U133="zníž. prenesená",N133,0)</f>
        <v>0</v>
      </c>
      <c r="BI133" s="138">
        <f>IF(U133="nulová",N133,0)</f>
        <v>0</v>
      </c>
      <c r="BJ133" s="24" t="s">
        <v>86</v>
      </c>
      <c r="BK133" s="224">
        <f>ROUND(L133*K133,3)</f>
        <v>0</v>
      </c>
      <c r="BL133" s="24" t="s">
        <v>92</v>
      </c>
      <c r="BM133" s="24" t="s">
        <v>709</v>
      </c>
    </row>
    <row r="134" s="1" customFormat="1" ht="16.5" customHeight="1">
      <c r="B134" s="179"/>
      <c r="C134" s="266" t="s">
        <v>95</v>
      </c>
      <c r="D134" s="266" t="s">
        <v>294</v>
      </c>
      <c r="E134" s="267" t="s">
        <v>710</v>
      </c>
      <c r="F134" s="268" t="s">
        <v>711</v>
      </c>
      <c r="G134" s="268"/>
      <c r="H134" s="268"/>
      <c r="I134" s="268"/>
      <c r="J134" s="269" t="s">
        <v>286</v>
      </c>
      <c r="K134" s="270">
        <v>18</v>
      </c>
      <c r="L134" s="271">
        <v>0</v>
      </c>
      <c r="M134" s="271"/>
      <c r="N134" s="270">
        <f>ROUND(L134*K134,3)</f>
        <v>0</v>
      </c>
      <c r="O134" s="219"/>
      <c r="P134" s="219"/>
      <c r="Q134" s="219"/>
      <c r="R134" s="183"/>
      <c r="T134" s="221" t="s">
        <v>5</v>
      </c>
      <c r="U134" s="58" t="s">
        <v>44</v>
      </c>
      <c r="V134" s="49"/>
      <c r="W134" s="222">
        <f>V134*K134</f>
        <v>0</v>
      </c>
      <c r="X134" s="222">
        <v>0</v>
      </c>
      <c r="Y134" s="222">
        <f>X134*K134</f>
        <v>0</v>
      </c>
      <c r="Z134" s="222">
        <v>0</v>
      </c>
      <c r="AA134" s="223">
        <f>Z134*K134</f>
        <v>0</v>
      </c>
      <c r="AR134" s="24" t="s">
        <v>104</v>
      </c>
      <c r="AT134" s="24" t="s">
        <v>294</v>
      </c>
      <c r="AU134" s="24" t="s">
        <v>86</v>
      </c>
      <c r="AY134" s="24" t="s">
        <v>165</v>
      </c>
      <c r="BE134" s="138">
        <f>IF(U134="základná",N134,0)</f>
        <v>0</v>
      </c>
      <c r="BF134" s="138">
        <f>IF(U134="znížená",N134,0)</f>
        <v>0</v>
      </c>
      <c r="BG134" s="138">
        <f>IF(U134="zákl. prenesená",N134,0)</f>
        <v>0</v>
      </c>
      <c r="BH134" s="138">
        <f>IF(U134="zníž. prenesená",N134,0)</f>
        <v>0</v>
      </c>
      <c r="BI134" s="138">
        <f>IF(U134="nulová",N134,0)</f>
        <v>0</v>
      </c>
      <c r="BJ134" s="24" t="s">
        <v>86</v>
      </c>
      <c r="BK134" s="224">
        <f>ROUND(L134*K134,3)</f>
        <v>0</v>
      </c>
      <c r="BL134" s="24" t="s">
        <v>92</v>
      </c>
      <c r="BM134" s="24" t="s">
        <v>712</v>
      </c>
    </row>
    <row r="135" s="9" customFormat="1" ht="29.88" customHeight="1">
      <c r="B135" s="201"/>
      <c r="C135" s="202"/>
      <c r="D135" s="212" t="s">
        <v>133</v>
      </c>
      <c r="E135" s="212"/>
      <c r="F135" s="212"/>
      <c r="G135" s="212"/>
      <c r="H135" s="212"/>
      <c r="I135" s="212"/>
      <c r="J135" s="212"/>
      <c r="K135" s="212"/>
      <c r="L135" s="212"/>
      <c r="M135" s="212"/>
      <c r="N135" s="225">
        <f>BK135</f>
        <v>0</v>
      </c>
      <c r="O135" s="226"/>
      <c r="P135" s="226"/>
      <c r="Q135" s="226"/>
      <c r="R135" s="205"/>
      <c r="T135" s="206"/>
      <c r="U135" s="202"/>
      <c r="V135" s="202"/>
      <c r="W135" s="207">
        <f>SUM(W136:W163)</f>
        <v>0</v>
      </c>
      <c r="X135" s="202"/>
      <c r="Y135" s="207">
        <f>SUM(Y136:Y163)</f>
        <v>0</v>
      </c>
      <c r="Z135" s="202"/>
      <c r="AA135" s="208">
        <f>SUM(AA136:AA163)</f>
        <v>1.7667600000000001</v>
      </c>
      <c r="AR135" s="209" t="s">
        <v>83</v>
      </c>
      <c r="AT135" s="210" t="s">
        <v>76</v>
      </c>
      <c r="AU135" s="210" t="s">
        <v>83</v>
      </c>
      <c r="AY135" s="209" t="s">
        <v>165</v>
      </c>
      <c r="BK135" s="211">
        <f>SUM(BK136:BK163)</f>
        <v>0</v>
      </c>
    </row>
    <row r="136" s="1" customFormat="1" ht="25.5" customHeight="1">
      <c r="B136" s="179"/>
      <c r="C136" s="215" t="s">
        <v>98</v>
      </c>
      <c r="D136" s="215" t="s">
        <v>166</v>
      </c>
      <c r="E136" s="216" t="s">
        <v>713</v>
      </c>
      <c r="F136" s="217" t="s">
        <v>714</v>
      </c>
      <c r="G136" s="217"/>
      <c r="H136" s="217"/>
      <c r="I136" s="217"/>
      <c r="J136" s="218" t="s">
        <v>297</v>
      </c>
      <c r="K136" s="219">
        <v>22</v>
      </c>
      <c r="L136" s="220">
        <v>0</v>
      </c>
      <c r="M136" s="220"/>
      <c r="N136" s="219">
        <f>ROUND(L136*K136,3)</f>
        <v>0</v>
      </c>
      <c r="O136" s="219"/>
      <c r="P136" s="219"/>
      <c r="Q136" s="219"/>
      <c r="R136" s="183"/>
      <c r="T136" s="221" t="s">
        <v>5</v>
      </c>
      <c r="U136" s="58" t="s">
        <v>44</v>
      </c>
      <c r="V136" s="49"/>
      <c r="W136" s="222">
        <f>V136*K136</f>
        <v>0</v>
      </c>
      <c r="X136" s="222">
        <v>0</v>
      </c>
      <c r="Y136" s="222">
        <f>X136*K136</f>
        <v>0</v>
      </c>
      <c r="Z136" s="222">
        <v>0.012</v>
      </c>
      <c r="AA136" s="223">
        <f>Z136*K136</f>
        <v>0.26400000000000001</v>
      </c>
      <c r="AR136" s="24" t="s">
        <v>92</v>
      </c>
      <c r="AT136" s="24" t="s">
        <v>166</v>
      </c>
      <c r="AU136" s="24" t="s">
        <v>86</v>
      </c>
      <c r="AY136" s="24" t="s">
        <v>165</v>
      </c>
      <c r="BE136" s="138">
        <f>IF(U136="základná",N136,0)</f>
        <v>0</v>
      </c>
      <c r="BF136" s="138">
        <f>IF(U136="znížená",N136,0)</f>
        <v>0</v>
      </c>
      <c r="BG136" s="138">
        <f>IF(U136="zákl. prenesená",N136,0)</f>
        <v>0</v>
      </c>
      <c r="BH136" s="138">
        <f>IF(U136="zníž. prenesená",N136,0)</f>
        <v>0</v>
      </c>
      <c r="BI136" s="138">
        <f>IF(U136="nulová",N136,0)</f>
        <v>0</v>
      </c>
      <c r="BJ136" s="24" t="s">
        <v>86</v>
      </c>
      <c r="BK136" s="224">
        <f>ROUND(L136*K136,3)</f>
        <v>0</v>
      </c>
      <c r="BL136" s="24" t="s">
        <v>92</v>
      </c>
      <c r="BM136" s="24" t="s">
        <v>715</v>
      </c>
    </row>
    <row r="137" s="1" customFormat="1" ht="38.25" customHeight="1">
      <c r="B137" s="179"/>
      <c r="C137" s="215" t="s">
        <v>101</v>
      </c>
      <c r="D137" s="215" t="s">
        <v>166</v>
      </c>
      <c r="E137" s="216" t="s">
        <v>716</v>
      </c>
      <c r="F137" s="217" t="s">
        <v>717</v>
      </c>
      <c r="G137" s="217"/>
      <c r="H137" s="217"/>
      <c r="I137" s="217"/>
      <c r="J137" s="218" t="s">
        <v>297</v>
      </c>
      <c r="K137" s="219">
        <v>11</v>
      </c>
      <c r="L137" s="220">
        <v>0</v>
      </c>
      <c r="M137" s="220"/>
      <c r="N137" s="219">
        <f>ROUND(L137*K137,3)</f>
        <v>0</v>
      </c>
      <c r="O137" s="219"/>
      <c r="P137" s="219"/>
      <c r="Q137" s="219"/>
      <c r="R137" s="183"/>
      <c r="T137" s="221" t="s">
        <v>5</v>
      </c>
      <c r="U137" s="58" t="s">
        <v>44</v>
      </c>
      <c r="V137" s="49"/>
      <c r="W137" s="222">
        <f>V137*K137</f>
        <v>0</v>
      </c>
      <c r="X137" s="222">
        <v>0</v>
      </c>
      <c r="Y137" s="222">
        <f>X137*K137</f>
        <v>0</v>
      </c>
      <c r="Z137" s="222">
        <v>0.024</v>
      </c>
      <c r="AA137" s="223">
        <f>Z137*K137</f>
        <v>0.26400000000000001</v>
      </c>
      <c r="AR137" s="24" t="s">
        <v>92</v>
      </c>
      <c r="AT137" s="24" t="s">
        <v>166</v>
      </c>
      <c r="AU137" s="24" t="s">
        <v>86</v>
      </c>
      <c r="AY137" s="24" t="s">
        <v>165</v>
      </c>
      <c r="BE137" s="138">
        <f>IF(U137="základná",N137,0)</f>
        <v>0</v>
      </c>
      <c r="BF137" s="138">
        <f>IF(U137="znížená",N137,0)</f>
        <v>0</v>
      </c>
      <c r="BG137" s="138">
        <f>IF(U137="zákl. prenesená",N137,0)</f>
        <v>0</v>
      </c>
      <c r="BH137" s="138">
        <f>IF(U137="zníž. prenesená",N137,0)</f>
        <v>0</v>
      </c>
      <c r="BI137" s="138">
        <f>IF(U137="nulová",N137,0)</f>
        <v>0</v>
      </c>
      <c r="BJ137" s="24" t="s">
        <v>86</v>
      </c>
      <c r="BK137" s="224">
        <f>ROUND(L137*K137,3)</f>
        <v>0</v>
      </c>
      <c r="BL137" s="24" t="s">
        <v>92</v>
      </c>
      <c r="BM137" s="24" t="s">
        <v>718</v>
      </c>
    </row>
    <row r="138" s="10" customFormat="1" ht="16.5" customHeight="1">
      <c r="B138" s="227"/>
      <c r="C138" s="228"/>
      <c r="D138" s="228"/>
      <c r="E138" s="229" t="s">
        <v>5</v>
      </c>
      <c r="F138" s="230" t="s">
        <v>719</v>
      </c>
      <c r="G138" s="231"/>
      <c r="H138" s="231"/>
      <c r="I138" s="231"/>
      <c r="J138" s="228"/>
      <c r="K138" s="232">
        <v>9</v>
      </c>
      <c r="L138" s="228"/>
      <c r="M138" s="228"/>
      <c r="N138" s="228"/>
      <c r="O138" s="228"/>
      <c r="P138" s="228"/>
      <c r="Q138" s="228"/>
      <c r="R138" s="233"/>
      <c r="T138" s="234"/>
      <c r="U138" s="228"/>
      <c r="V138" s="228"/>
      <c r="W138" s="228"/>
      <c r="X138" s="228"/>
      <c r="Y138" s="228"/>
      <c r="Z138" s="228"/>
      <c r="AA138" s="235"/>
      <c r="AT138" s="236" t="s">
        <v>175</v>
      </c>
      <c r="AU138" s="236" t="s">
        <v>86</v>
      </c>
      <c r="AV138" s="10" t="s">
        <v>86</v>
      </c>
      <c r="AW138" s="10" t="s">
        <v>33</v>
      </c>
      <c r="AX138" s="10" t="s">
        <v>77</v>
      </c>
      <c r="AY138" s="236" t="s">
        <v>165</v>
      </c>
    </row>
    <row r="139" s="10" customFormat="1" ht="16.5" customHeight="1">
      <c r="B139" s="227"/>
      <c r="C139" s="228"/>
      <c r="D139" s="228"/>
      <c r="E139" s="229" t="s">
        <v>5</v>
      </c>
      <c r="F139" s="237" t="s">
        <v>720</v>
      </c>
      <c r="G139" s="228"/>
      <c r="H139" s="228"/>
      <c r="I139" s="228"/>
      <c r="J139" s="228"/>
      <c r="K139" s="232">
        <v>2</v>
      </c>
      <c r="L139" s="228"/>
      <c r="M139" s="228"/>
      <c r="N139" s="228"/>
      <c r="O139" s="228"/>
      <c r="P139" s="228"/>
      <c r="Q139" s="228"/>
      <c r="R139" s="233"/>
      <c r="T139" s="234"/>
      <c r="U139" s="228"/>
      <c r="V139" s="228"/>
      <c r="W139" s="228"/>
      <c r="X139" s="228"/>
      <c r="Y139" s="228"/>
      <c r="Z139" s="228"/>
      <c r="AA139" s="235"/>
      <c r="AT139" s="236" t="s">
        <v>175</v>
      </c>
      <c r="AU139" s="236" t="s">
        <v>86</v>
      </c>
      <c r="AV139" s="10" t="s">
        <v>86</v>
      </c>
      <c r="AW139" s="10" t="s">
        <v>33</v>
      </c>
      <c r="AX139" s="10" t="s">
        <v>77</v>
      </c>
      <c r="AY139" s="236" t="s">
        <v>165</v>
      </c>
    </row>
    <row r="140" s="11" customFormat="1" ht="16.5" customHeight="1">
      <c r="B140" s="238"/>
      <c r="C140" s="239"/>
      <c r="D140" s="239"/>
      <c r="E140" s="240" t="s">
        <v>5</v>
      </c>
      <c r="F140" s="241" t="s">
        <v>183</v>
      </c>
      <c r="G140" s="239"/>
      <c r="H140" s="239"/>
      <c r="I140" s="239"/>
      <c r="J140" s="239"/>
      <c r="K140" s="242">
        <v>11</v>
      </c>
      <c r="L140" s="239"/>
      <c r="M140" s="239"/>
      <c r="N140" s="239"/>
      <c r="O140" s="239"/>
      <c r="P140" s="239"/>
      <c r="Q140" s="239"/>
      <c r="R140" s="243"/>
      <c r="T140" s="244"/>
      <c r="U140" s="239"/>
      <c r="V140" s="239"/>
      <c r="W140" s="239"/>
      <c r="X140" s="239"/>
      <c r="Y140" s="239"/>
      <c r="Z140" s="239"/>
      <c r="AA140" s="245"/>
      <c r="AT140" s="246" t="s">
        <v>175</v>
      </c>
      <c r="AU140" s="246" t="s">
        <v>86</v>
      </c>
      <c r="AV140" s="11" t="s">
        <v>92</v>
      </c>
      <c r="AW140" s="11" t="s">
        <v>33</v>
      </c>
      <c r="AX140" s="11" t="s">
        <v>83</v>
      </c>
      <c r="AY140" s="246" t="s">
        <v>165</v>
      </c>
    </row>
    <row r="141" s="1" customFormat="1" ht="25.5" customHeight="1">
      <c r="B141" s="179"/>
      <c r="C141" s="215" t="s">
        <v>104</v>
      </c>
      <c r="D141" s="215" t="s">
        <v>166</v>
      </c>
      <c r="E141" s="216" t="s">
        <v>721</v>
      </c>
      <c r="F141" s="217" t="s">
        <v>722</v>
      </c>
      <c r="G141" s="217"/>
      <c r="H141" s="217"/>
      <c r="I141" s="217"/>
      <c r="J141" s="218" t="s">
        <v>297</v>
      </c>
      <c r="K141" s="219">
        <v>2.9449999999999998</v>
      </c>
      <c r="L141" s="220">
        <v>0</v>
      </c>
      <c r="M141" s="220"/>
      <c r="N141" s="219">
        <f>ROUND(L141*K141,3)</f>
        <v>0</v>
      </c>
      <c r="O141" s="219"/>
      <c r="P141" s="219"/>
      <c r="Q141" s="219"/>
      <c r="R141" s="183"/>
      <c r="T141" s="221" t="s">
        <v>5</v>
      </c>
      <c r="U141" s="58" t="s">
        <v>44</v>
      </c>
      <c r="V141" s="49"/>
      <c r="W141" s="222">
        <f>V141*K141</f>
        <v>0</v>
      </c>
      <c r="X141" s="222">
        <v>0</v>
      </c>
      <c r="Y141" s="222">
        <f>X141*K141</f>
        <v>0</v>
      </c>
      <c r="Z141" s="222">
        <v>0.027</v>
      </c>
      <c r="AA141" s="223">
        <f>Z141*K141</f>
        <v>0.079514999999999988</v>
      </c>
      <c r="AR141" s="24" t="s">
        <v>92</v>
      </c>
      <c r="AT141" s="24" t="s">
        <v>166</v>
      </c>
      <c r="AU141" s="24" t="s">
        <v>86</v>
      </c>
      <c r="AY141" s="24" t="s">
        <v>165</v>
      </c>
      <c r="BE141" s="138">
        <f>IF(U141="základná",N141,0)</f>
        <v>0</v>
      </c>
      <c r="BF141" s="138">
        <f>IF(U141="znížená",N141,0)</f>
        <v>0</v>
      </c>
      <c r="BG141" s="138">
        <f>IF(U141="zákl. prenesená",N141,0)</f>
        <v>0</v>
      </c>
      <c r="BH141" s="138">
        <f>IF(U141="zníž. prenesená",N141,0)</f>
        <v>0</v>
      </c>
      <c r="BI141" s="138">
        <f>IF(U141="nulová",N141,0)</f>
        <v>0</v>
      </c>
      <c r="BJ141" s="24" t="s">
        <v>86</v>
      </c>
      <c r="BK141" s="224">
        <f>ROUND(L141*K141,3)</f>
        <v>0</v>
      </c>
      <c r="BL141" s="24" t="s">
        <v>92</v>
      </c>
      <c r="BM141" s="24" t="s">
        <v>723</v>
      </c>
    </row>
    <row r="142" s="10" customFormat="1" ht="16.5" customHeight="1">
      <c r="B142" s="227"/>
      <c r="C142" s="228"/>
      <c r="D142" s="228"/>
      <c r="E142" s="229" t="s">
        <v>5</v>
      </c>
      <c r="F142" s="230" t="s">
        <v>724</v>
      </c>
      <c r="G142" s="231"/>
      <c r="H142" s="231"/>
      <c r="I142" s="231"/>
      <c r="J142" s="228"/>
      <c r="K142" s="232">
        <v>2.9449999999999998</v>
      </c>
      <c r="L142" s="228"/>
      <c r="M142" s="228"/>
      <c r="N142" s="228"/>
      <c r="O142" s="228"/>
      <c r="P142" s="228"/>
      <c r="Q142" s="228"/>
      <c r="R142" s="233"/>
      <c r="T142" s="234"/>
      <c r="U142" s="228"/>
      <c r="V142" s="228"/>
      <c r="W142" s="228"/>
      <c r="X142" s="228"/>
      <c r="Y142" s="228"/>
      <c r="Z142" s="228"/>
      <c r="AA142" s="235"/>
      <c r="AT142" s="236" t="s">
        <v>175</v>
      </c>
      <c r="AU142" s="236" t="s">
        <v>86</v>
      </c>
      <c r="AV142" s="10" t="s">
        <v>86</v>
      </c>
      <c r="AW142" s="10" t="s">
        <v>33</v>
      </c>
      <c r="AX142" s="10" t="s">
        <v>83</v>
      </c>
      <c r="AY142" s="236" t="s">
        <v>165</v>
      </c>
    </row>
    <row r="143" s="1" customFormat="1" ht="38.25" customHeight="1">
      <c r="B143" s="179"/>
      <c r="C143" s="215" t="s">
        <v>217</v>
      </c>
      <c r="D143" s="215" t="s">
        <v>166</v>
      </c>
      <c r="E143" s="216" t="s">
        <v>725</v>
      </c>
      <c r="F143" s="217" t="s">
        <v>726</v>
      </c>
      <c r="G143" s="217"/>
      <c r="H143" s="217"/>
      <c r="I143" s="217"/>
      <c r="J143" s="218" t="s">
        <v>169</v>
      </c>
      <c r="K143" s="219">
        <v>3.0150000000000001</v>
      </c>
      <c r="L143" s="220">
        <v>0</v>
      </c>
      <c r="M143" s="220"/>
      <c r="N143" s="219">
        <f>ROUND(L143*K143,3)</f>
        <v>0</v>
      </c>
      <c r="O143" s="219"/>
      <c r="P143" s="219"/>
      <c r="Q143" s="219"/>
      <c r="R143" s="183"/>
      <c r="T143" s="221" t="s">
        <v>5</v>
      </c>
      <c r="U143" s="58" t="s">
        <v>44</v>
      </c>
      <c r="V143" s="49"/>
      <c r="W143" s="222">
        <f>V143*K143</f>
        <v>0</v>
      </c>
      <c r="X143" s="222">
        <v>0</v>
      </c>
      <c r="Y143" s="222">
        <f>X143*K143</f>
        <v>0</v>
      </c>
      <c r="Z143" s="222">
        <v>0.074999999999999997</v>
      </c>
      <c r="AA143" s="223">
        <f>Z143*K143</f>
        <v>0.22612499999999999</v>
      </c>
      <c r="AR143" s="24" t="s">
        <v>92</v>
      </c>
      <c r="AT143" s="24" t="s">
        <v>166</v>
      </c>
      <c r="AU143" s="24" t="s">
        <v>86</v>
      </c>
      <c r="AY143" s="24" t="s">
        <v>165</v>
      </c>
      <c r="BE143" s="138">
        <f>IF(U143="základná",N143,0)</f>
        <v>0</v>
      </c>
      <c r="BF143" s="138">
        <f>IF(U143="znížená",N143,0)</f>
        <v>0</v>
      </c>
      <c r="BG143" s="138">
        <f>IF(U143="zákl. prenesená",N143,0)</f>
        <v>0</v>
      </c>
      <c r="BH143" s="138">
        <f>IF(U143="zníž. prenesená",N143,0)</f>
        <v>0</v>
      </c>
      <c r="BI143" s="138">
        <f>IF(U143="nulová",N143,0)</f>
        <v>0</v>
      </c>
      <c r="BJ143" s="24" t="s">
        <v>86</v>
      </c>
      <c r="BK143" s="224">
        <f>ROUND(L143*K143,3)</f>
        <v>0</v>
      </c>
      <c r="BL143" s="24" t="s">
        <v>92</v>
      </c>
      <c r="BM143" s="24" t="s">
        <v>727</v>
      </c>
    </row>
    <row r="144" s="12" customFormat="1" ht="16.5" customHeight="1">
      <c r="B144" s="247"/>
      <c r="C144" s="248"/>
      <c r="D144" s="248"/>
      <c r="E144" s="249" t="s">
        <v>5</v>
      </c>
      <c r="F144" s="250" t="s">
        <v>187</v>
      </c>
      <c r="G144" s="251"/>
      <c r="H144" s="251"/>
      <c r="I144" s="251"/>
      <c r="J144" s="248"/>
      <c r="K144" s="249" t="s">
        <v>5</v>
      </c>
      <c r="L144" s="248"/>
      <c r="M144" s="248"/>
      <c r="N144" s="248"/>
      <c r="O144" s="248"/>
      <c r="P144" s="248"/>
      <c r="Q144" s="248"/>
      <c r="R144" s="252"/>
      <c r="T144" s="253"/>
      <c r="U144" s="248"/>
      <c r="V144" s="248"/>
      <c r="W144" s="248"/>
      <c r="X144" s="248"/>
      <c r="Y144" s="248"/>
      <c r="Z144" s="248"/>
      <c r="AA144" s="254"/>
      <c r="AT144" s="255" t="s">
        <v>175</v>
      </c>
      <c r="AU144" s="255" t="s">
        <v>86</v>
      </c>
      <c r="AV144" s="12" t="s">
        <v>83</v>
      </c>
      <c r="AW144" s="12" t="s">
        <v>33</v>
      </c>
      <c r="AX144" s="12" t="s">
        <v>77</v>
      </c>
      <c r="AY144" s="255" t="s">
        <v>165</v>
      </c>
    </row>
    <row r="145" s="10" customFormat="1" ht="16.5" customHeight="1">
      <c r="B145" s="227"/>
      <c r="C145" s="228"/>
      <c r="D145" s="228"/>
      <c r="E145" s="229" t="s">
        <v>5</v>
      </c>
      <c r="F145" s="237" t="s">
        <v>728</v>
      </c>
      <c r="G145" s="228"/>
      <c r="H145" s="228"/>
      <c r="I145" s="228"/>
      <c r="J145" s="228"/>
      <c r="K145" s="232">
        <v>2.0249999999999999</v>
      </c>
      <c r="L145" s="228"/>
      <c r="M145" s="228"/>
      <c r="N145" s="228"/>
      <c r="O145" s="228"/>
      <c r="P145" s="228"/>
      <c r="Q145" s="228"/>
      <c r="R145" s="233"/>
      <c r="T145" s="234"/>
      <c r="U145" s="228"/>
      <c r="V145" s="228"/>
      <c r="W145" s="228"/>
      <c r="X145" s="228"/>
      <c r="Y145" s="228"/>
      <c r="Z145" s="228"/>
      <c r="AA145" s="235"/>
      <c r="AT145" s="236" t="s">
        <v>175</v>
      </c>
      <c r="AU145" s="236" t="s">
        <v>86</v>
      </c>
      <c r="AV145" s="10" t="s">
        <v>86</v>
      </c>
      <c r="AW145" s="10" t="s">
        <v>33</v>
      </c>
      <c r="AX145" s="10" t="s">
        <v>77</v>
      </c>
      <c r="AY145" s="236" t="s">
        <v>165</v>
      </c>
    </row>
    <row r="146" s="10" customFormat="1" ht="16.5" customHeight="1">
      <c r="B146" s="227"/>
      <c r="C146" s="228"/>
      <c r="D146" s="228"/>
      <c r="E146" s="229" t="s">
        <v>5</v>
      </c>
      <c r="F146" s="237" t="s">
        <v>729</v>
      </c>
      <c r="G146" s="228"/>
      <c r="H146" s="228"/>
      <c r="I146" s="228"/>
      <c r="J146" s="228"/>
      <c r="K146" s="232">
        <v>0.27000000000000002</v>
      </c>
      <c r="L146" s="228"/>
      <c r="M146" s="228"/>
      <c r="N146" s="228"/>
      <c r="O146" s="228"/>
      <c r="P146" s="228"/>
      <c r="Q146" s="228"/>
      <c r="R146" s="233"/>
      <c r="T146" s="234"/>
      <c r="U146" s="228"/>
      <c r="V146" s="228"/>
      <c r="W146" s="228"/>
      <c r="X146" s="228"/>
      <c r="Y146" s="228"/>
      <c r="Z146" s="228"/>
      <c r="AA146" s="235"/>
      <c r="AT146" s="236" t="s">
        <v>175</v>
      </c>
      <c r="AU146" s="236" t="s">
        <v>86</v>
      </c>
      <c r="AV146" s="10" t="s">
        <v>86</v>
      </c>
      <c r="AW146" s="10" t="s">
        <v>33</v>
      </c>
      <c r="AX146" s="10" t="s">
        <v>77</v>
      </c>
      <c r="AY146" s="236" t="s">
        <v>165</v>
      </c>
    </row>
    <row r="147" s="10" customFormat="1" ht="16.5" customHeight="1">
      <c r="B147" s="227"/>
      <c r="C147" s="228"/>
      <c r="D147" s="228"/>
      <c r="E147" s="229" t="s">
        <v>5</v>
      </c>
      <c r="F147" s="237" t="s">
        <v>730</v>
      </c>
      <c r="G147" s="228"/>
      <c r="H147" s="228"/>
      <c r="I147" s="228"/>
      <c r="J147" s="228"/>
      <c r="K147" s="232">
        <v>0.71999999999999997</v>
      </c>
      <c r="L147" s="228"/>
      <c r="M147" s="228"/>
      <c r="N147" s="228"/>
      <c r="O147" s="228"/>
      <c r="P147" s="228"/>
      <c r="Q147" s="228"/>
      <c r="R147" s="233"/>
      <c r="T147" s="234"/>
      <c r="U147" s="228"/>
      <c r="V147" s="228"/>
      <c r="W147" s="228"/>
      <c r="X147" s="228"/>
      <c r="Y147" s="228"/>
      <c r="Z147" s="228"/>
      <c r="AA147" s="235"/>
      <c r="AT147" s="236" t="s">
        <v>175</v>
      </c>
      <c r="AU147" s="236" t="s">
        <v>86</v>
      </c>
      <c r="AV147" s="10" t="s">
        <v>86</v>
      </c>
      <c r="AW147" s="10" t="s">
        <v>33</v>
      </c>
      <c r="AX147" s="10" t="s">
        <v>77</v>
      </c>
      <c r="AY147" s="236" t="s">
        <v>165</v>
      </c>
    </row>
    <row r="148" s="11" customFormat="1" ht="16.5" customHeight="1">
      <c r="B148" s="238"/>
      <c r="C148" s="239"/>
      <c r="D148" s="239"/>
      <c r="E148" s="240" t="s">
        <v>5</v>
      </c>
      <c r="F148" s="241" t="s">
        <v>183</v>
      </c>
      <c r="G148" s="239"/>
      <c r="H148" s="239"/>
      <c r="I148" s="239"/>
      <c r="J148" s="239"/>
      <c r="K148" s="242">
        <v>3.0150000000000001</v>
      </c>
      <c r="L148" s="239"/>
      <c r="M148" s="239"/>
      <c r="N148" s="239"/>
      <c r="O148" s="239"/>
      <c r="P148" s="239"/>
      <c r="Q148" s="239"/>
      <c r="R148" s="243"/>
      <c r="T148" s="244"/>
      <c r="U148" s="239"/>
      <c r="V148" s="239"/>
      <c r="W148" s="239"/>
      <c r="X148" s="239"/>
      <c r="Y148" s="239"/>
      <c r="Z148" s="239"/>
      <c r="AA148" s="245"/>
      <c r="AT148" s="246" t="s">
        <v>175</v>
      </c>
      <c r="AU148" s="246" t="s">
        <v>86</v>
      </c>
      <c r="AV148" s="11" t="s">
        <v>92</v>
      </c>
      <c r="AW148" s="11" t="s">
        <v>33</v>
      </c>
      <c r="AX148" s="11" t="s">
        <v>83</v>
      </c>
      <c r="AY148" s="246" t="s">
        <v>165</v>
      </c>
    </row>
    <row r="149" s="1" customFormat="1" ht="38.25" customHeight="1">
      <c r="B149" s="179"/>
      <c r="C149" s="215" t="s">
        <v>236</v>
      </c>
      <c r="D149" s="215" t="s">
        <v>166</v>
      </c>
      <c r="E149" s="216" t="s">
        <v>731</v>
      </c>
      <c r="F149" s="217" t="s">
        <v>732</v>
      </c>
      <c r="G149" s="217"/>
      <c r="H149" s="217"/>
      <c r="I149" s="217"/>
      <c r="J149" s="218" t="s">
        <v>169</v>
      </c>
      <c r="K149" s="219">
        <v>17.280000000000001</v>
      </c>
      <c r="L149" s="220">
        <v>0</v>
      </c>
      <c r="M149" s="220"/>
      <c r="N149" s="219">
        <f>ROUND(L149*K149,3)</f>
        <v>0</v>
      </c>
      <c r="O149" s="219"/>
      <c r="P149" s="219"/>
      <c r="Q149" s="219"/>
      <c r="R149" s="183"/>
      <c r="T149" s="221" t="s">
        <v>5</v>
      </c>
      <c r="U149" s="58" t="s">
        <v>44</v>
      </c>
      <c r="V149" s="49"/>
      <c r="W149" s="222">
        <f>V149*K149</f>
        <v>0</v>
      </c>
      <c r="X149" s="222">
        <v>0</v>
      </c>
      <c r="Y149" s="222">
        <f>X149*K149</f>
        <v>0</v>
      </c>
      <c r="Z149" s="222">
        <v>0.053999999999999999</v>
      </c>
      <c r="AA149" s="223">
        <f>Z149*K149</f>
        <v>0.93312000000000006</v>
      </c>
      <c r="AR149" s="24" t="s">
        <v>92</v>
      </c>
      <c r="AT149" s="24" t="s">
        <v>166</v>
      </c>
      <c r="AU149" s="24" t="s">
        <v>86</v>
      </c>
      <c r="AY149" s="24" t="s">
        <v>165</v>
      </c>
      <c r="BE149" s="138">
        <f>IF(U149="základná",N149,0)</f>
        <v>0</v>
      </c>
      <c r="BF149" s="138">
        <f>IF(U149="znížená",N149,0)</f>
        <v>0</v>
      </c>
      <c r="BG149" s="138">
        <f>IF(U149="zákl. prenesená",N149,0)</f>
        <v>0</v>
      </c>
      <c r="BH149" s="138">
        <f>IF(U149="zníž. prenesená",N149,0)</f>
        <v>0</v>
      </c>
      <c r="BI149" s="138">
        <f>IF(U149="nulová",N149,0)</f>
        <v>0</v>
      </c>
      <c r="BJ149" s="24" t="s">
        <v>86</v>
      </c>
      <c r="BK149" s="224">
        <f>ROUND(L149*K149,3)</f>
        <v>0</v>
      </c>
      <c r="BL149" s="24" t="s">
        <v>92</v>
      </c>
      <c r="BM149" s="24" t="s">
        <v>733</v>
      </c>
    </row>
    <row r="150" s="10" customFormat="1" ht="16.5" customHeight="1">
      <c r="B150" s="227"/>
      <c r="C150" s="228"/>
      <c r="D150" s="228"/>
      <c r="E150" s="229" t="s">
        <v>5</v>
      </c>
      <c r="F150" s="230" t="s">
        <v>734</v>
      </c>
      <c r="G150" s="231"/>
      <c r="H150" s="231"/>
      <c r="I150" s="231"/>
      <c r="J150" s="228"/>
      <c r="K150" s="232">
        <v>4.3200000000000003</v>
      </c>
      <c r="L150" s="228"/>
      <c r="M150" s="228"/>
      <c r="N150" s="228"/>
      <c r="O150" s="228"/>
      <c r="P150" s="228"/>
      <c r="Q150" s="228"/>
      <c r="R150" s="233"/>
      <c r="T150" s="234"/>
      <c r="U150" s="228"/>
      <c r="V150" s="228"/>
      <c r="W150" s="228"/>
      <c r="X150" s="228"/>
      <c r="Y150" s="228"/>
      <c r="Z150" s="228"/>
      <c r="AA150" s="235"/>
      <c r="AT150" s="236" t="s">
        <v>175</v>
      </c>
      <c r="AU150" s="236" t="s">
        <v>86</v>
      </c>
      <c r="AV150" s="10" t="s">
        <v>86</v>
      </c>
      <c r="AW150" s="10" t="s">
        <v>33</v>
      </c>
      <c r="AX150" s="10" t="s">
        <v>77</v>
      </c>
      <c r="AY150" s="236" t="s">
        <v>165</v>
      </c>
    </row>
    <row r="151" s="10" customFormat="1" ht="16.5" customHeight="1">
      <c r="B151" s="227"/>
      <c r="C151" s="228"/>
      <c r="D151" s="228"/>
      <c r="E151" s="229" t="s">
        <v>5</v>
      </c>
      <c r="F151" s="237" t="s">
        <v>735</v>
      </c>
      <c r="G151" s="228"/>
      <c r="H151" s="228"/>
      <c r="I151" s="228"/>
      <c r="J151" s="228"/>
      <c r="K151" s="232">
        <v>12.960000000000001</v>
      </c>
      <c r="L151" s="228"/>
      <c r="M151" s="228"/>
      <c r="N151" s="228"/>
      <c r="O151" s="228"/>
      <c r="P151" s="228"/>
      <c r="Q151" s="228"/>
      <c r="R151" s="233"/>
      <c r="T151" s="234"/>
      <c r="U151" s="228"/>
      <c r="V151" s="228"/>
      <c r="W151" s="228"/>
      <c r="X151" s="228"/>
      <c r="Y151" s="228"/>
      <c r="Z151" s="228"/>
      <c r="AA151" s="235"/>
      <c r="AT151" s="236" t="s">
        <v>175</v>
      </c>
      <c r="AU151" s="236" t="s">
        <v>86</v>
      </c>
      <c r="AV151" s="10" t="s">
        <v>86</v>
      </c>
      <c r="AW151" s="10" t="s">
        <v>33</v>
      </c>
      <c r="AX151" s="10" t="s">
        <v>77</v>
      </c>
      <c r="AY151" s="236" t="s">
        <v>165</v>
      </c>
    </row>
    <row r="152" s="11" customFormat="1" ht="16.5" customHeight="1">
      <c r="B152" s="238"/>
      <c r="C152" s="239"/>
      <c r="D152" s="239"/>
      <c r="E152" s="240" t="s">
        <v>5</v>
      </c>
      <c r="F152" s="241" t="s">
        <v>183</v>
      </c>
      <c r="G152" s="239"/>
      <c r="H152" s="239"/>
      <c r="I152" s="239"/>
      <c r="J152" s="239"/>
      <c r="K152" s="242">
        <v>17.280000000000001</v>
      </c>
      <c r="L152" s="239"/>
      <c r="M152" s="239"/>
      <c r="N152" s="239"/>
      <c r="O152" s="239"/>
      <c r="P152" s="239"/>
      <c r="Q152" s="239"/>
      <c r="R152" s="243"/>
      <c r="T152" s="244"/>
      <c r="U152" s="239"/>
      <c r="V152" s="239"/>
      <c r="W152" s="239"/>
      <c r="X152" s="239"/>
      <c r="Y152" s="239"/>
      <c r="Z152" s="239"/>
      <c r="AA152" s="245"/>
      <c r="AT152" s="246" t="s">
        <v>175</v>
      </c>
      <c r="AU152" s="246" t="s">
        <v>86</v>
      </c>
      <c r="AV152" s="11" t="s">
        <v>92</v>
      </c>
      <c r="AW152" s="11" t="s">
        <v>33</v>
      </c>
      <c r="AX152" s="11" t="s">
        <v>83</v>
      </c>
      <c r="AY152" s="246" t="s">
        <v>165</v>
      </c>
    </row>
    <row r="153" s="1" customFormat="1" ht="25.5" customHeight="1">
      <c r="B153" s="179"/>
      <c r="C153" s="215" t="s">
        <v>269</v>
      </c>
      <c r="D153" s="215" t="s">
        <v>166</v>
      </c>
      <c r="E153" s="216" t="s">
        <v>736</v>
      </c>
      <c r="F153" s="217" t="s">
        <v>737</v>
      </c>
      <c r="G153" s="217"/>
      <c r="H153" s="217"/>
      <c r="I153" s="217"/>
      <c r="J153" s="218" t="s">
        <v>169</v>
      </c>
      <c r="K153" s="219">
        <v>6.1500000000000004</v>
      </c>
      <c r="L153" s="220">
        <v>0</v>
      </c>
      <c r="M153" s="220"/>
      <c r="N153" s="219">
        <f>ROUND(L153*K153,3)</f>
        <v>0</v>
      </c>
      <c r="O153" s="219"/>
      <c r="P153" s="219"/>
      <c r="Q153" s="219"/>
      <c r="R153" s="183"/>
      <c r="T153" s="221" t="s">
        <v>5</v>
      </c>
      <c r="U153" s="58" t="s">
        <v>44</v>
      </c>
      <c r="V153" s="49"/>
      <c r="W153" s="222">
        <f>V153*K153</f>
        <v>0</v>
      </c>
      <c r="X153" s="222">
        <v>0</v>
      </c>
      <c r="Y153" s="222">
        <f>X153*K153</f>
        <v>0</v>
      </c>
      <c r="Z153" s="222">
        <v>0</v>
      </c>
      <c r="AA153" s="223">
        <f>Z153*K153</f>
        <v>0</v>
      </c>
      <c r="AR153" s="24" t="s">
        <v>92</v>
      </c>
      <c r="AT153" s="24" t="s">
        <v>166</v>
      </c>
      <c r="AU153" s="24" t="s">
        <v>86</v>
      </c>
      <c r="AY153" s="24" t="s">
        <v>165</v>
      </c>
      <c r="BE153" s="138">
        <f>IF(U153="základná",N153,0)</f>
        <v>0</v>
      </c>
      <c r="BF153" s="138">
        <f>IF(U153="znížená",N153,0)</f>
        <v>0</v>
      </c>
      <c r="BG153" s="138">
        <f>IF(U153="zákl. prenesená",N153,0)</f>
        <v>0</v>
      </c>
      <c r="BH153" s="138">
        <f>IF(U153="zníž. prenesená",N153,0)</f>
        <v>0</v>
      </c>
      <c r="BI153" s="138">
        <f>IF(U153="nulová",N153,0)</f>
        <v>0</v>
      </c>
      <c r="BJ153" s="24" t="s">
        <v>86</v>
      </c>
      <c r="BK153" s="224">
        <f>ROUND(L153*K153,3)</f>
        <v>0</v>
      </c>
      <c r="BL153" s="24" t="s">
        <v>92</v>
      </c>
      <c r="BM153" s="24" t="s">
        <v>738</v>
      </c>
    </row>
    <row r="154" s="12" customFormat="1" ht="16.5" customHeight="1">
      <c r="B154" s="247"/>
      <c r="C154" s="248"/>
      <c r="D154" s="248"/>
      <c r="E154" s="249" t="s">
        <v>5</v>
      </c>
      <c r="F154" s="250" t="s">
        <v>487</v>
      </c>
      <c r="G154" s="251"/>
      <c r="H154" s="251"/>
      <c r="I154" s="251"/>
      <c r="J154" s="248"/>
      <c r="K154" s="249" t="s">
        <v>5</v>
      </c>
      <c r="L154" s="248"/>
      <c r="M154" s="248"/>
      <c r="N154" s="248"/>
      <c r="O154" s="248"/>
      <c r="P154" s="248"/>
      <c r="Q154" s="248"/>
      <c r="R154" s="252"/>
      <c r="T154" s="253"/>
      <c r="U154" s="248"/>
      <c r="V154" s="248"/>
      <c r="W154" s="248"/>
      <c r="X154" s="248"/>
      <c r="Y154" s="248"/>
      <c r="Z154" s="248"/>
      <c r="AA154" s="254"/>
      <c r="AT154" s="255" t="s">
        <v>175</v>
      </c>
      <c r="AU154" s="255" t="s">
        <v>86</v>
      </c>
      <c r="AV154" s="12" t="s">
        <v>83</v>
      </c>
      <c r="AW154" s="12" t="s">
        <v>33</v>
      </c>
      <c r="AX154" s="12" t="s">
        <v>77</v>
      </c>
      <c r="AY154" s="255" t="s">
        <v>165</v>
      </c>
    </row>
    <row r="155" s="10" customFormat="1" ht="16.5" customHeight="1">
      <c r="B155" s="227"/>
      <c r="C155" s="228"/>
      <c r="D155" s="228"/>
      <c r="E155" s="229" t="s">
        <v>5</v>
      </c>
      <c r="F155" s="237" t="s">
        <v>739</v>
      </c>
      <c r="G155" s="228"/>
      <c r="H155" s="228"/>
      <c r="I155" s="228"/>
      <c r="J155" s="228"/>
      <c r="K155" s="232">
        <v>6.1500000000000004</v>
      </c>
      <c r="L155" s="228"/>
      <c r="M155" s="228"/>
      <c r="N155" s="228"/>
      <c r="O155" s="228"/>
      <c r="P155" s="228"/>
      <c r="Q155" s="228"/>
      <c r="R155" s="233"/>
      <c r="T155" s="234"/>
      <c r="U155" s="228"/>
      <c r="V155" s="228"/>
      <c r="W155" s="228"/>
      <c r="X155" s="228"/>
      <c r="Y155" s="228"/>
      <c r="Z155" s="228"/>
      <c r="AA155" s="235"/>
      <c r="AT155" s="236" t="s">
        <v>175</v>
      </c>
      <c r="AU155" s="236" t="s">
        <v>86</v>
      </c>
      <c r="AV155" s="10" t="s">
        <v>86</v>
      </c>
      <c r="AW155" s="10" t="s">
        <v>33</v>
      </c>
      <c r="AX155" s="10" t="s">
        <v>77</v>
      </c>
      <c r="AY155" s="236" t="s">
        <v>165</v>
      </c>
    </row>
    <row r="156" s="11" customFormat="1" ht="16.5" customHeight="1">
      <c r="B156" s="238"/>
      <c r="C156" s="239"/>
      <c r="D156" s="239"/>
      <c r="E156" s="240" t="s">
        <v>5</v>
      </c>
      <c r="F156" s="241" t="s">
        <v>183</v>
      </c>
      <c r="G156" s="239"/>
      <c r="H156" s="239"/>
      <c r="I156" s="239"/>
      <c r="J156" s="239"/>
      <c r="K156" s="242">
        <v>6.1500000000000004</v>
      </c>
      <c r="L156" s="239"/>
      <c r="M156" s="239"/>
      <c r="N156" s="239"/>
      <c r="O156" s="239"/>
      <c r="P156" s="239"/>
      <c r="Q156" s="239"/>
      <c r="R156" s="243"/>
      <c r="T156" s="244"/>
      <c r="U156" s="239"/>
      <c r="V156" s="239"/>
      <c r="W156" s="239"/>
      <c r="X156" s="239"/>
      <c r="Y156" s="239"/>
      <c r="Z156" s="239"/>
      <c r="AA156" s="245"/>
      <c r="AT156" s="246" t="s">
        <v>175</v>
      </c>
      <c r="AU156" s="246" t="s">
        <v>86</v>
      </c>
      <c r="AV156" s="11" t="s">
        <v>92</v>
      </c>
      <c r="AW156" s="11" t="s">
        <v>33</v>
      </c>
      <c r="AX156" s="11" t="s">
        <v>83</v>
      </c>
      <c r="AY156" s="246" t="s">
        <v>165</v>
      </c>
    </row>
    <row r="157" s="1" customFormat="1" ht="38.25" customHeight="1">
      <c r="B157" s="179"/>
      <c r="C157" s="215" t="s">
        <v>277</v>
      </c>
      <c r="D157" s="215" t="s">
        <v>166</v>
      </c>
      <c r="E157" s="216" t="s">
        <v>355</v>
      </c>
      <c r="F157" s="217" t="s">
        <v>356</v>
      </c>
      <c r="G157" s="217"/>
      <c r="H157" s="217"/>
      <c r="I157" s="217"/>
      <c r="J157" s="218" t="s">
        <v>357</v>
      </c>
      <c r="K157" s="219">
        <v>3.6779999999999999</v>
      </c>
      <c r="L157" s="220">
        <v>0</v>
      </c>
      <c r="M157" s="220"/>
      <c r="N157" s="219">
        <f>ROUND(L157*K157,3)</f>
        <v>0</v>
      </c>
      <c r="O157" s="219"/>
      <c r="P157" s="219"/>
      <c r="Q157" s="219"/>
      <c r="R157" s="183"/>
      <c r="T157" s="221" t="s">
        <v>5</v>
      </c>
      <c r="U157" s="58" t="s">
        <v>44</v>
      </c>
      <c r="V157" s="49"/>
      <c r="W157" s="222">
        <f>V157*K157</f>
        <v>0</v>
      </c>
      <c r="X157" s="222">
        <v>0</v>
      </c>
      <c r="Y157" s="222">
        <f>X157*K157</f>
        <v>0</v>
      </c>
      <c r="Z157" s="222">
        <v>0</v>
      </c>
      <c r="AA157" s="223">
        <f>Z157*K157</f>
        <v>0</v>
      </c>
      <c r="AR157" s="24" t="s">
        <v>92</v>
      </c>
      <c r="AT157" s="24" t="s">
        <v>166</v>
      </c>
      <c r="AU157" s="24" t="s">
        <v>86</v>
      </c>
      <c r="AY157" s="24" t="s">
        <v>165</v>
      </c>
      <c r="BE157" s="138">
        <f>IF(U157="základná",N157,0)</f>
        <v>0</v>
      </c>
      <c r="BF157" s="138">
        <f>IF(U157="znížená",N157,0)</f>
        <v>0</v>
      </c>
      <c r="BG157" s="138">
        <f>IF(U157="zákl. prenesená",N157,0)</f>
        <v>0</v>
      </c>
      <c r="BH157" s="138">
        <f>IF(U157="zníž. prenesená",N157,0)</f>
        <v>0</v>
      </c>
      <c r="BI157" s="138">
        <f>IF(U157="nulová",N157,0)</f>
        <v>0</v>
      </c>
      <c r="BJ157" s="24" t="s">
        <v>86</v>
      </c>
      <c r="BK157" s="224">
        <f>ROUND(L157*K157,3)</f>
        <v>0</v>
      </c>
      <c r="BL157" s="24" t="s">
        <v>92</v>
      </c>
      <c r="BM157" s="24" t="s">
        <v>740</v>
      </c>
    </row>
    <row r="158" s="1" customFormat="1" ht="25.5" customHeight="1">
      <c r="B158" s="179"/>
      <c r="C158" s="215" t="s">
        <v>283</v>
      </c>
      <c r="D158" s="215" t="s">
        <v>166</v>
      </c>
      <c r="E158" s="216" t="s">
        <v>360</v>
      </c>
      <c r="F158" s="217" t="s">
        <v>361</v>
      </c>
      <c r="G158" s="217"/>
      <c r="H158" s="217"/>
      <c r="I158" s="217"/>
      <c r="J158" s="218" t="s">
        <v>357</v>
      </c>
      <c r="K158" s="219">
        <v>3.6779999999999999</v>
      </c>
      <c r="L158" s="220">
        <v>0</v>
      </c>
      <c r="M158" s="220"/>
      <c r="N158" s="219">
        <f>ROUND(L158*K158,3)</f>
        <v>0</v>
      </c>
      <c r="O158" s="219"/>
      <c r="P158" s="219"/>
      <c r="Q158" s="219"/>
      <c r="R158" s="183"/>
      <c r="T158" s="221" t="s">
        <v>5</v>
      </c>
      <c r="U158" s="58" t="s">
        <v>44</v>
      </c>
      <c r="V158" s="49"/>
      <c r="W158" s="222">
        <f>V158*K158</f>
        <v>0</v>
      </c>
      <c r="X158" s="222">
        <v>0</v>
      </c>
      <c r="Y158" s="222">
        <f>X158*K158</f>
        <v>0</v>
      </c>
      <c r="Z158" s="222">
        <v>0</v>
      </c>
      <c r="AA158" s="223">
        <f>Z158*K158</f>
        <v>0</v>
      </c>
      <c r="AR158" s="24" t="s">
        <v>92</v>
      </c>
      <c r="AT158" s="24" t="s">
        <v>166</v>
      </c>
      <c r="AU158" s="24" t="s">
        <v>86</v>
      </c>
      <c r="AY158" s="24" t="s">
        <v>165</v>
      </c>
      <c r="BE158" s="138">
        <f>IF(U158="základná",N158,0)</f>
        <v>0</v>
      </c>
      <c r="BF158" s="138">
        <f>IF(U158="znížená",N158,0)</f>
        <v>0</v>
      </c>
      <c r="BG158" s="138">
        <f>IF(U158="zákl. prenesená",N158,0)</f>
        <v>0</v>
      </c>
      <c r="BH158" s="138">
        <f>IF(U158="zníž. prenesená",N158,0)</f>
        <v>0</v>
      </c>
      <c r="BI158" s="138">
        <f>IF(U158="nulová",N158,0)</f>
        <v>0</v>
      </c>
      <c r="BJ158" s="24" t="s">
        <v>86</v>
      </c>
      <c r="BK158" s="224">
        <f>ROUND(L158*K158,3)</f>
        <v>0</v>
      </c>
      <c r="BL158" s="24" t="s">
        <v>92</v>
      </c>
      <c r="BM158" s="24" t="s">
        <v>741</v>
      </c>
    </row>
    <row r="159" s="1" customFormat="1" ht="25.5" customHeight="1">
      <c r="B159" s="179"/>
      <c r="C159" s="215" t="s">
        <v>289</v>
      </c>
      <c r="D159" s="215" t="s">
        <v>166</v>
      </c>
      <c r="E159" s="216" t="s">
        <v>364</v>
      </c>
      <c r="F159" s="217" t="s">
        <v>365</v>
      </c>
      <c r="G159" s="217"/>
      <c r="H159" s="217"/>
      <c r="I159" s="217"/>
      <c r="J159" s="218" t="s">
        <v>357</v>
      </c>
      <c r="K159" s="219">
        <v>3.6869999999999998</v>
      </c>
      <c r="L159" s="220">
        <v>0</v>
      </c>
      <c r="M159" s="220"/>
      <c r="N159" s="219">
        <f>ROUND(L159*K159,3)</f>
        <v>0</v>
      </c>
      <c r="O159" s="219"/>
      <c r="P159" s="219"/>
      <c r="Q159" s="219"/>
      <c r="R159" s="183"/>
      <c r="T159" s="221" t="s">
        <v>5</v>
      </c>
      <c r="U159" s="58" t="s">
        <v>44</v>
      </c>
      <c r="V159" s="49"/>
      <c r="W159" s="222">
        <f>V159*K159</f>
        <v>0</v>
      </c>
      <c r="X159" s="222">
        <v>0</v>
      </c>
      <c r="Y159" s="222">
        <f>X159*K159</f>
        <v>0</v>
      </c>
      <c r="Z159" s="222">
        <v>0</v>
      </c>
      <c r="AA159" s="223">
        <f>Z159*K159</f>
        <v>0</v>
      </c>
      <c r="AR159" s="24" t="s">
        <v>92</v>
      </c>
      <c r="AT159" s="24" t="s">
        <v>166</v>
      </c>
      <c r="AU159" s="24" t="s">
        <v>86</v>
      </c>
      <c r="AY159" s="24" t="s">
        <v>165</v>
      </c>
      <c r="BE159" s="138">
        <f>IF(U159="základná",N159,0)</f>
        <v>0</v>
      </c>
      <c r="BF159" s="138">
        <f>IF(U159="znížená",N159,0)</f>
        <v>0</v>
      </c>
      <c r="BG159" s="138">
        <f>IF(U159="zákl. prenesená",N159,0)</f>
        <v>0</v>
      </c>
      <c r="BH159" s="138">
        <f>IF(U159="zníž. prenesená",N159,0)</f>
        <v>0</v>
      </c>
      <c r="BI159" s="138">
        <f>IF(U159="nulová",N159,0)</f>
        <v>0</v>
      </c>
      <c r="BJ159" s="24" t="s">
        <v>86</v>
      </c>
      <c r="BK159" s="224">
        <f>ROUND(L159*K159,3)</f>
        <v>0</v>
      </c>
      <c r="BL159" s="24" t="s">
        <v>92</v>
      </c>
      <c r="BM159" s="24" t="s">
        <v>742</v>
      </c>
    </row>
    <row r="160" s="1" customFormat="1" ht="25.5" customHeight="1">
      <c r="B160" s="179"/>
      <c r="C160" s="215" t="s">
        <v>293</v>
      </c>
      <c r="D160" s="215" t="s">
        <v>166</v>
      </c>
      <c r="E160" s="216" t="s">
        <v>368</v>
      </c>
      <c r="F160" s="217" t="s">
        <v>369</v>
      </c>
      <c r="G160" s="217"/>
      <c r="H160" s="217"/>
      <c r="I160" s="217"/>
      <c r="J160" s="218" t="s">
        <v>357</v>
      </c>
      <c r="K160" s="219">
        <v>110.61</v>
      </c>
      <c r="L160" s="220">
        <v>0</v>
      </c>
      <c r="M160" s="220"/>
      <c r="N160" s="219">
        <f>ROUND(L160*K160,3)</f>
        <v>0</v>
      </c>
      <c r="O160" s="219"/>
      <c r="P160" s="219"/>
      <c r="Q160" s="219"/>
      <c r="R160" s="183"/>
      <c r="T160" s="221" t="s">
        <v>5</v>
      </c>
      <c r="U160" s="58" t="s">
        <v>44</v>
      </c>
      <c r="V160" s="49"/>
      <c r="W160" s="222">
        <f>V160*K160</f>
        <v>0</v>
      </c>
      <c r="X160" s="222">
        <v>0</v>
      </c>
      <c r="Y160" s="222">
        <f>X160*K160</f>
        <v>0</v>
      </c>
      <c r="Z160" s="222">
        <v>0</v>
      </c>
      <c r="AA160" s="223">
        <f>Z160*K160</f>
        <v>0</v>
      </c>
      <c r="AR160" s="24" t="s">
        <v>92</v>
      </c>
      <c r="AT160" s="24" t="s">
        <v>166</v>
      </c>
      <c r="AU160" s="24" t="s">
        <v>86</v>
      </c>
      <c r="AY160" s="24" t="s">
        <v>165</v>
      </c>
      <c r="BE160" s="138">
        <f>IF(U160="základná",N160,0)</f>
        <v>0</v>
      </c>
      <c r="BF160" s="138">
        <f>IF(U160="znížená",N160,0)</f>
        <v>0</v>
      </c>
      <c r="BG160" s="138">
        <f>IF(U160="zákl. prenesená",N160,0)</f>
        <v>0</v>
      </c>
      <c r="BH160" s="138">
        <f>IF(U160="zníž. prenesená",N160,0)</f>
        <v>0</v>
      </c>
      <c r="BI160" s="138">
        <f>IF(U160="nulová",N160,0)</f>
        <v>0</v>
      </c>
      <c r="BJ160" s="24" t="s">
        <v>86</v>
      </c>
      <c r="BK160" s="224">
        <f>ROUND(L160*K160,3)</f>
        <v>0</v>
      </c>
      <c r="BL160" s="24" t="s">
        <v>92</v>
      </c>
      <c r="BM160" s="24" t="s">
        <v>743</v>
      </c>
    </row>
    <row r="161" s="1" customFormat="1" ht="25.5" customHeight="1">
      <c r="B161" s="179"/>
      <c r="C161" s="215" t="s">
        <v>299</v>
      </c>
      <c r="D161" s="215" t="s">
        <v>166</v>
      </c>
      <c r="E161" s="216" t="s">
        <v>372</v>
      </c>
      <c r="F161" s="217" t="s">
        <v>373</v>
      </c>
      <c r="G161" s="217"/>
      <c r="H161" s="217"/>
      <c r="I161" s="217"/>
      <c r="J161" s="218" t="s">
        <v>357</v>
      </c>
      <c r="K161" s="219">
        <v>3.6779999999999999</v>
      </c>
      <c r="L161" s="220">
        <v>0</v>
      </c>
      <c r="M161" s="220"/>
      <c r="N161" s="219">
        <f>ROUND(L161*K161,3)</f>
        <v>0</v>
      </c>
      <c r="O161" s="219"/>
      <c r="P161" s="219"/>
      <c r="Q161" s="219"/>
      <c r="R161" s="183"/>
      <c r="T161" s="221" t="s">
        <v>5</v>
      </c>
      <c r="U161" s="58" t="s">
        <v>44</v>
      </c>
      <c r="V161" s="49"/>
      <c r="W161" s="222">
        <f>V161*K161</f>
        <v>0</v>
      </c>
      <c r="X161" s="222">
        <v>0</v>
      </c>
      <c r="Y161" s="222">
        <f>X161*K161</f>
        <v>0</v>
      </c>
      <c r="Z161" s="222">
        <v>0</v>
      </c>
      <c r="AA161" s="223">
        <f>Z161*K161</f>
        <v>0</v>
      </c>
      <c r="AR161" s="24" t="s">
        <v>92</v>
      </c>
      <c r="AT161" s="24" t="s">
        <v>166</v>
      </c>
      <c r="AU161" s="24" t="s">
        <v>86</v>
      </c>
      <c r="AY161" s="24" t="s">
        <v>165</v>
      </c>
      <c r="BE161" s="138">
        <f>IF(U161="základná",N161,0)</f>
        <v>0</v>
      </c>
      <c r="BF161" s="138">
        <f>IF(U161="znížená",N161,0)</f>
        <v>0</v>
      </c>
      <c r="BG161" s="138">
        <f>IF(U161="zákl. prenesená",N161,0)</f>
        <v>0</v>
      </c>
      <c r="BH161" s="138">
        <f>IF(U161="zníž. prenesená",N161,0)</f>
        <v>0</v>
      </c>
      <c r="BI161" s="138">
        <f>IF(U161="nulová",N161,0)</f>
        <v>0</v>
      </c>
      <c r="BJ161" s="24" t="s">
        <v>86</v>
      </c>
      <c r="BK161" s="224">
        <f>ROUND(L161*K161,3)</f>
        <v>0</v>
      </c>
      <c r="BL161" s="24" t="s">
        <v>92</v>
      </c>
      <c r="BM161" s="24" t="s">
        <v>744</v>
      </c>
    </row>
    <row r="162" s="1" customFormat="1" ht="25.5" customHeight="1">
      <c r="B162" s="179"/>
      <c r="C162" s="215" t="s">
        <v>303</v>
      </c>
      <c r="D162" s="215" t="s">
        <v>166</v>
      </c>
      <c r="E162" s="216" t="s">
        <v>376</v>
      </c>
      <c r="F162" s="217" t="s">
        <v>377</v>
      </c>
      <c r="G162" s="217"/>
      <c r="H162" s="217"/>
      <c r="I162" s="217"/>
      <c r="J162" s="218" t="s">
        <v>357</v>
      </c>
      <c r="K162" s="219">
        <v>3.6779999999999999</v>
      </c>
      <c r="L162" s="220">
        <v>0</v>
      </c>
      <c r="M162" s="220"/>
      <c r="N162" s="219">
        <f>ROUND(L162*K162,3)</f>
        <v>0</v>
      </c>
      <c r="O162" s="219"/>
      <c r="P162" s="219"/>
      <c r="Q162" s="219"/>
      <c r="R162" s="183"/>
      <c r="T162" s="221" t="s">
        <v>5</v>
      </c>
      <c r="U162" s="58" t="s">
        <v>44</v>
      </c>
      <c r="V162" s="49"/>
      <c r="W162" s="222">
        <f>V162*K162</f>
        <v>0</v>
      </c>
      <c r="X162" s="222">
        <v>0</v>
      </c>
      <c r="Y162" s="222">
        <f>X162*K162</f>
        <v>0</v>
      </c>
      <c r="Z162" s="222">
        <v>0</v>
      </c>
      <c r="AA162" s="223">
        <f>Z162*K162</f>
        <v>0</v>
      </c>
      <c r="AR162" s="24" t="s">
        <v>92</v>
      </c>
      <c r="AT162" s="24" t="s">
        <v>166</v>
      </c>
      <c r="AU162" s="24" t="s">
        <v>86</v>
      </c>
      <c r="AY162" s="24" t="s">
        <v>165</v>
      </c>
      <c r="BE162" s="138">
        <f>IF(U162="základná",N162,0)</f>
        <v>0</v>
      </c>
      <c r="BF162" s="138">
        <f>IF(U162="znížená",N162,0)</f>
        <v>0</v>
      </c>
      <c r="BG162" s="138">
        <f>IF(U162="zákl. prenesená",N162,0)</f>
        <v>0</v>
      </c>
      <c r="BH162" s="138">
        <f>IF(U162="zníž. prenesená",N162,0)</f>
        <v>0</v>
      </c>
      <c r="BI162" s="138">
        <f>IF(U162="nulová",N162,0)</f>
        <v>0</v>
      </c>
      <c r="BJ162" s="24" t="s">
        <v>86</v>
      </c>
      <c r="BK162" s="224">
        <f>ROUND(L162*K162,3)</f>
        <v>0</v>
      </c>
      <c r="BL162" s="24" t="s">
        <v>92</v>
      </c>
      <c r="BM162" s="24" t="s">
        <v>745</v>
      </c>
    </row>
    <row r="163" s="1" customFormat="1" ht="25.5" customHeight="1">
      <c r="B163" s="179"/>
      <c r="C163" s="215" t="s">
        <v>311</v>
      </c>
      <c r="D163" s="215" t="s">
        <v>166</v>
      </c>
      <c r="E163" s="216" t="s">
        <v>380</v>
      </c>
      <c r="F163" s="217" t="s">
        <v>381</v>
      </c>
      <c r="G163" s="217"/>
      <c r="H163" s="217"/>
      <c r="I163" s="217"/>
      <c r="J163" s="218" t="s">
        <v>357</v>
      </c>
      <c r="K163" s="219">
        <v>3.6779999999999999</v>
      </c>
      <c r="L163" s="220">
        <v>0</v>
      </c>
      <c r="M163" s="220"/>
      <c r="N163" s="219">
        <f>ROUND(L163*K163,3)</f>
        <v>0</v>
      </c>
      <c r="O163" s="219"/>
      <c r="P163" s="219"/>
      <c r="Q163" s="219"/>
      <c r="R163" s="183"/>
      <c r="T163" s="221" t="s">
        <v>5</v>
      </c>
      <c r="U163" s="58" t="s">
        <v>44</v>
      </c>
      <c r="V163" s="49"/>
      <c r="W163" s="222">
        <f>V163*K163</f>
        <v>0</v>
      </c>
      <c r="X163" s="222">
        <v>0</v>
      </c>
      <c r="Y163" s="222">
        <f>X163*K163</f>
        <v>0</v>
      </c>
      <c r="Z163" s="222">
        <v>0</v>
      </c>
      <c r="AA163" s="223">
        <f>Z163*K163</f>
        <v>0</v>
      </c>
      <c r="AR163" s="24" t="s">
        <v>92</v>
      </c>
      <c r="AT163" s="24" t="s">
        <v>166</v>
      </c>
      <c r="AU163" s="24" t="s">
        <v>86</v>
      </c>
      <c r="AY163" s="24" t="s">
        <v>165</v>
      </c>
      <c r="BE163" s="138">
        <f>IF(U163="základná",N163,0)</f>
        <v>0</v>
      </c>
      <c r="BF163" s="138">
        <f>IF(U163="znížená",N163,0)</f>
        <v>0</v>
      </c>
      <c r="BG163" s="138">
        <f>IF(U163="zákl. prenesená",N163,0)</f>
        <v>0</v>
      </c>
      <c r="BH163" s="138">
        <f>IF(U163="zníž. prenesená",N163,0)</f>
        <v>0</v>
      </c>
      <c r="BI163" s="138">
        <f>IF(U163="nulová",N163,0)</f>
        <v>0</v>
      </c>
      <c r="BJ163" s="24" t="s">
        <v>86</v>
      </c>
      <c r="BK163" s="224">
        <f>ROUND(L163*K163,3)</f>
        <v>0</v>
      </c>
      <c r="BL163" s="24" t="s">
        <v>92</v>
      </c>
      <c r="BM163" s="24" t="s">
        <v>746</v>
      </c>
    </row>
    <row r="164" s="9" customFormat="1" ht="29.88" customHeight="1">
      <c r="B164" s="201"/>
      <c r="C164" s="202"/>
      <c r="D164" s="212" t="s">
        <v>134</v>
      </c>
      <c r="E164" s="212"/>
      <c r="F164" s="212"/>
      <c r="G164" s="212"/>
      <c r="H164" s="212"/>
      <c r="I164" s="212"/>
      <c r="J164" s="212"/>
      <c r="K164" s="212"/>
      <c r="L164" s="212"/>
      <c r="M164" s="212"/>
      <c r="N164" s="225">
        <f>BK164</f>
        <v>0</v>
      </c>
      <c r="O164" s="226"/>
      <c r="P164" s="226"/>
      <c r="Q164" s="226"/>
      <c r="R164" s="205"/>
      <c r="T164" s="206"/>
      <c r="U164" s="202"/>
      <c r="V164" s="202"/>
      <c r="W164" s="207">
        <f>W165</f>
        <v>0</v>
      </c>
      <c r="X164" s="202"/>
      <c r="Y164" s="207">
        <f>Y165</f>
        <v>0</v>
      </c>
      <c r="Z164" s="202"/>
      <c r="AA164" s="208">
        <f>AA165</f>
        <v>0</v>
      </c>
      <c r="AR164" s="209" t="s">
        <v>83</v>
      </c>
      <c r="AT164" s="210" t="s">
        <v>76</v>
      </c>
      <c r="AU164" s="210" t="s">
        <v>83</v>
      </c>
      <c r="AY164" s="209" t="s">
        <v>165</v>
      </c>
      <c r="BK164" s="211">
        <f>BK165</f>
        <v>0</v>
      </c>
    </row>
    <row r="165" s="1" customFormat="1" ht="38.25" customHeight="1">
      <c r="B165" s="179"/>
      <c r="C165" s="215" t="s">
        <v>315</v>
      </c>
      <c r="D165" s="215" t="s">
        <v>166</v>
      </c>
      <c r="E165" s="216" t="s">
        <v>384</v>
      </c>
      <c r="F165" s="217" t="s">
        <v>385</v>
      </c>
      <c r="G165" s="217"/>
      <c r="H165" s="217"/>
      <c r="I165" s="217"/>
      <c r="J165" s="218" t="s">
        <v>357</v>
      </c>
      <c r="K165" s="219">
        <v>2.6989999999999998</v>
      </c>
      <c r="L165" s="220">
        <v>0</v>
      </c>
      <c r="M165" s="220"/>
      <c r="N165" s="219">
        <f>ROUND(L165*K165,3)</f>
        <v>0</v>
      </c>
      <c r="O165" s="219"/>
      <c r="P165" s="219"/>
      <c r="Q165" s="219"/>
      <c r="R165" s="183"/>
      <c r="T165" s="221" t="s">
        <v>5</v>
      </c>
      <c r="U165" s="58" t="s">
        <v>44</v>
      </c>
      <c r="V165" s="49"/>
      <c r="W165" s="222">
        <f>V165*K165</f>
        <v>0</v>
      </c>
      <c r="X165" s="222">
        <v>0</v>
      </c>
      <c r="Y165" s="222">
        <f>X165*K165</f>
        <v>0</v>
      </c>
      <c r="Z165" s="222">
        <v>0</v>
      </c>
      <c r="AA165" s="223">
        <f>Z165*K165</f>
        <v>0</v>
      </c>
      <c r="AR165" s="24" t="s">
        <v>92</v>
      </c>
      <c r="AT165" s="24" t="s">
        <v>166</v>
      </c>
      <c r="AU165" s="24" t="s">
        <v>86</v>
      </c>
      <c r="AY165" s="24" t="s">
        <v>165</v>
      </c>
      <c r="BE165" s="138">
        <f>IF(U165="základná",N165,0)</f>
        <v>0</v>
      </c>
      <c r="BF165" s="138">
        <f>IF(U165="znížená",N165,0)</f>
        <v>0</v>
      </c>
      <c r="BG165" s="138">
        <f>IF(U165="zákl. prenesená",N165,0)</f>
        <v>0</v>
      </c>
      <c r="BH165" s="138">
        <f>IF(U165="zníž. prenesená",N165,0)</f>
        <v>0</v>
      </c>
      <c r="BI165" s="138">
        <f>IF(U165="nulová",N165,0)</f>
        <v>0</v>
      </c>
      <c r="BJ165" s="24" t="s">
        <v>86</v>
      </c>
      <c r="BK165" s="224">
        <f>ROUND(L165*K165,3)</f>
        <v>0</v>
      </c>
      <c r="BL165" s="24" t="s">
        <v>92</v>
      </c>
      <c r="BM165" s="24" t="s">
        <v>747</v>
      </c>
    </row>
    <row r="166" s="9" customFormat="1" ht="37.44" customHeight="1">
      <c r="B166" s="201"/>
      <c r="C166" s="202"/>
      <c r="D166" s="203" t="s">
        <v>135</v>
      </c>
      <c r="E166" s="203"/>
      <c r="F166" s="203"/>
      <c r="G166" s="203"/>
      <c r="H166" s="203"/>
      <c r="I166" s="203"/>
      <c r="J166" s="203"/>
      <c r="K166" s="203"/>
      <c r="L166" s="203"/>
      <c r="M166" s="203"/>
      <c r="N166" s="272">
        <f>BK166</f>
        <v>0</v>
      </c>
      <c r="O166" s="273"/>
      <c r="P166" s="273"/>
      <c r="Q166" s="273"/>
      <c r="R166" s="205"/>
      <c r="T166" s="206"/>
      <c r="U166" s="202"/>
      <c r="V166" s="202"/>
      <c r="W166" s="207">
        <f>W167+W172+W198</f>
        <v>0</v>
      </c>
      <c r="X166" s="202"/>
      <c r="Y166" s="207">
        <f>Y167+Y172+Y198</f>
        <v>0.2187981</v>
      </c>
      <c r="Z166" s="202"/>
      <c r="AA166" s="208">
        <f>AA167+AA172+AA198</f>
        <v>0</v>
      </c>
      <c r="AR166" s="209" t="s">
        <v>86</v>
      </c>
      <c r="AT166" s="210" t="s">
        <v>76</v>
      </c>
      <c r="AU166" s="210" t="s">
        <v>77</v>
      </c>
      <c r="AY166" s="209" t="s">
        <v>165</v>
      </c>
      <c r="BK166" s="211">
        <f>BK167+BK172+BK198</f>
        <v>0</v>
      </c>
    </row>
    <row r="167" s="9" customFormat="1" ht="19.92" customHeight="1">
      <c r="B167" s="201"/>
      <c r="C167" s="202"/>
      <c r="D167" s="212" t="s">
        <v>137</v>
      </c>
      <c r="E167" s="212"/>
      <c r="F167" s="212"/>
      <c r="G167" s="212"/>
      <c r="H167" s="212"/>
      <c r="I167" s="212"/>
      <c r="J167" s="212"/>
      <c r="K167" s="212"/>
      <c r="L167" s="212"/>
      <c r="M167" s="212"/>
      <c r="N167" s="213">
        <f>BK167</f>
        <v>0</v>
      </c>
      <c r="O167" s="214"/>
      <c r="P167" s="214"/>
      <c r="Q167" s="214"/>
      <c r="R167" s="205"/>
      <c r="T167" s="206"/>
      <c r="U167" s="202"/>
      <c r="V167" s="202"/>
      <c r="W167" s="207">
        <f>SUM(W168:W171)</f>
        <v>0</v>
      </c>
      <c r="X167" s="202"/>
      <c r="Y167" s="207">
        <f>SUM(Y168:Y171)</f>
        <v>0.039329999999999997</v>
      </c>
      <c r="Z167" s="202"/>
      <c r="AA167" s="208">
        <f>SUM(AA168:AA171)</f>
        <v>0</v>
      </c>
      <c r="AR167" s="209" t="s">
        <v>86</v>
      </c>
      <c r="AT167" s="210" t="s">
        <v>76</v>
      </c>
      <c r="AU167" s="210" t="s">
        <v>83</v>
      </c>
      <c r="AY167" s="209" t="s">
        <v>165</v>
      </c>
      <c r="BK167" s="211">
        <f>SUM(BK168:BK171)</f>
        <v>0</v>
      </c>
    </row>
    <row r="168" s="1" customFormat="1" ht="38.25" customHeight="1">
      <c r="B168" s="179"/>
      <c r="C168" s="215" t="s">
        <v>10</v>
      </c>
      <c r="D168" s="215" t="s">
        <v>166</v>
      </c>
      <c r="E168" s="216" t="s">
        <v>748</v>
      </c>
      <c r="F168" s="217" t="s">
        <v>749</v>
      </c>
      <c r="G168" s="217"/>
      <c r="H168" s="217"/>
      <c r="I168" s="217"/>
      <c r="J168" s="218" t="s">
        <v>286</v>
      </c>
      <c r="K168" s="219">
        <v>17.48</v>
      </c>
      <c r="L168" s="220">
        <v>0</v>
      </c>
      <c r="M168" s="220"/>
      <c r="N168" s="219">
        <f>ROUND(L168*K168,3)</f>
        <v>0</v>
      </c>
      <c r="O168" s="219"/>
      <c r="P168" s="219"/>
      <c r="Q168" s="219"/>
      <c r="R168" s="183"/>
      <c r="T168" s="221" t="s">
        <v>5</v>
      </c>
      <c r="U168" s="58" t="s">
        <v>44</v>
      </c>
      <c r="V168" s="49"/>
      <c r="W168" s="222">
        <f>V168*K168</f>
        <v>0</v>
      </c>
      <c r="X168" s="222">
        <v>0.0022499999999999998</v>
      </c>
      <c r="Y168" s="222">
        <f>X168*K168</f>
        <v>0.039329999999999997</v>
      </c>
      <c r="Z168" s="222">
        <v>0</v>
      </c>
      <c r="AA168" s="223">
        <f>Z168*K168</f>
        <v>0</v>
      </c>
      <c r="AR168" s="24" t="s">
        <v>299</v>
      </c>
      <c r="AT168" s="24" t="s">
        <v>166</v>
      </c>
      <c r="AU168" s="24" t="s">
        <v>86</v>
      </c>
      <c r="AY168" s="24" t="s">
        <v>165</v>
      </c>
      <c r="BE168" s="138">
        <f>IF(U168="základná",N168,0)</f>
        <v>0</v>
      </c>
      <c r="BF168" s="138">
        <f>IF(U168="znížená",N168,0)</f>
        <v>0</v>
      </c>
      <c r="BG168" s="138">
        <f>IF(U168="zákl. prenesená",N168,0)</f>
        <v>0</v>
      </c>
      <c r="BH168" s="138">
        <f>IF(U168="zníž. prenesená",N168,0)</f>
        <v>0</v>
      </c>
      <c r="BI168" s="138">
        <f>IF(U168="nulová",N168,0)</f>
        <v>0</v>
      </c>
      <c r="BJ168" s="24" t="s">
        <v>86</v>
      </c>
      <c r="BK168" s="224">
        <f>ROUND(L168*K168,3)</f>
        <v>0</v>
      </c>
      <c r="BL168" s="24" t="s">
        <v>299</v>
      </c>
      <c r="BM168" s="24" t="s">
        <v>750</v>
      </c>
    </row>
    <row r="169" s="10" customFormat="1" ht="16.5" customHeight="1">
      <c r="B169" s="227"/>
      <c r="C169" s="228"/>
      <c r="D169" s="228"/>
      <c r="E169" s="229" t="s">
        <v>5</v>
      </c>
      <c r="F169" s="230" t="s">
        <v>751</v>
      </c>
      <c r="G169" s="231"/>
      <c r="H169" s="231"/>
      <c r="I169" s="231"/>
      <c r="J169" s="228"/>
      <c r="K169" s="232">
        <v>3.2999999999999998</v>
      </c>
      <c r="L169" s="228"/>
      <c r="M169" s="228"/>
      <c r="N169" s="228"/>
      <c r="O169" s="228"/>
      <c r="P169" s="228"/>
      <c r="Q169" s="228"/>
      <c r="R169" s="233"/>
      <c r="T169" s="234"/>
      <c r="U169" s="228"/>
      <c r="V169" s="228"/>
      <c r="W169" s="228"/>
      <c r="X169" s="228"/>
      <c r="Y169" s="228"/>
      <c r="Z169" s="228"/>
      <c r="AA169" s="235"/>
      <c r="AT169" s="236" t="s">
        <v>175</v>
      </c>
      <c r="AU169" s="236" t="s">
        <v>86</v>
      </c>
      <c r="AV169" s="10" t="s">
        <v>86</v>
      </c>
      <c r="AW169" s="10" t="s">
        <v>33</v>
      </c>
      <c r="AX169" s="10" t="s">
        <v>77</v>
      </c>
      <c r="AY169" s="236" t="s">
        <v>165</v>
      </c>
    </row>
    <row r="170" s="10" customFormat="1" ht="25.5" customHeight="1">
      <c r="B170" s="227"/>
      <c r="C170" s="228"/>
      <c r="D170" s="228"/>
      <c r="E170" s="229" t="s">
        <v>5</v>
      </c>
      <c r="F170" s="237" t="s">
        <v>752</v>
      </c>
      <c r="G170" s="228"/>
      <c r="H170" s="228"/>
      <c r="I170" s="228"/>
      <c r="J170" s="228"/>
      <c r="K170" s="232">
        <v>14.18</v>
      </c>
      <c r="L170" s="228"/>
      <c r="M170" s="228"/>
      <c r="N170" s="228"/>
      <c r="O170" s="228"/>
      <c r="P170" s="228"/>
      <c r="Q170" s="228"/>
      <c r="R170" s="233"/>
      <c r="T170" s="234"/>
      <c r="U170" s="228"/>
      <c r="V170" s="228"/>
      <c r="W170" s="228"/>
      <c r="X170" s="228"/>
      <c r="Y170" s="228"/>
      <c r="Z170" s="228"/>
      <c r="AA170" s="235"/>
      <c r="AT170" s="236" t="s">
        <v>175</v>
      </c>
      <c r="AU170" s="236" t="s">
        <v>86</v>
      </c>
      <c r="AV170" s="10" t="s">
        <v>86</v>
      </c>
      <c r="AW170" s="10" t="s">
        <v>33</v>
      </c>
      <c r="AX170" s="10" t="s">
        <v>77</v>
      </c>
      <c r="AY170" s="236" t="s">
        <v>165</v>
      </c>
    </row>
    <row r="171" s="11" customFormat="1" ht="16.5" customHeight="1">
      <c r="B171" s="238"/>
      <c r="C171" s="239"/>
      <c r="D171" s="239"/>
      <c r="E171" s="240" t="s">
        <v>5</v>
      </c>
      <c r="F171" s="241" t="s">
        <v>183</v>
      </c>
      <c r="G171" s="239"/>
      <c r="H171" s="239"/>
      <c r="I171" s="239"/>
      <c r="J171" s="239"/>
      <c r="K171" s="242">
        <v>17.48</v>
      </c>
      <c r="L171" s="239"/>
      <c r="M171" s="239"/>
      <c r="N171" s="239"/>
      <c r="O171" s="239"/>
      <c r="P171" s="239"/>
      <c r="Q171" s="239"/>
      <c r="R171" s="243"/>
      <c r="T171" s="244"/>
      <c r="U171" s="239"/>
      <c r="V171" s="239"/>
      <c r="W171" s="239"/>
      <c r="X171" s="239"/>
      <c r="Y171" s="239"/>
      <c r="Z171" s="239"/>
      <c r="AA171" s="245"/>
      <c r="AT171" s="246" t="s">
        <v>175</v>
      </c>
      <c r="AU171" s="246" t="s">
        <v>86</v>
      </c>
      <c r="AV171" s="11" t="s">
        <v>92</v>
      </c>
      <c r="AW171" s="11" t="s">
        <v>33</v>
      </c>
      <c r="AX171" s="11" t="s">
        <v>83</v>
      </c>
      <c r="AY171" s="246" t="s">
        <v>165</v>
      </c>
    </row>
    <row r="172" s="9" customFormat="1" ht="29.88" customHeight="1">
      <c r="B172" s="201"/>
      <c r="C172" s="202"/>
      <c r="D172" s="212" t="s">
        <v>461</v>
      </c>
      <c r="E172" s="212"/>
      <c r="F172" s="212"/>
      <c r="G172" s="212"/>
      <c r="H172" s="212"/>
      <c r="I172" s="212"/>
      <c r="J172" s="212"/>
      <c r="K172" s="212"/>
      <c r="L172" s="212"/>
      <c r="M172" s="212"/>
      <c r="N172" s="213">
        <f>BK172</f>
        <v>0</v>
      </c>
      <c r="O172" s="214"/>
      <c r="P172" s="214"/>
      <c r="Q172" s="214"/>
      <c r="R172" s="205"/>
      <c r="T172" s="206"/>
      <c r="U172" s="202"/>
      <c r="V172" s="202"/>
      <c r="W172" s="207">
        <f>SUM(W173:W197)</f>
        <v>0</v>
      </c>
      <c r="X172" s="202"/>
      <c r="Y172" s="207">
        <f>SUM(Y173:Y197)</f>
        <v>0.034948100000000003</v>
      </c>
      <c r="Z172" s="202"/>
      <c r="AA172" s="208">
        <f>SUM(AA173:AA197)</f>
        <v>0</v>
      </c>
      <c r="AR172" s="209" t="s">
        <v>86</v>
      </c>
      <c r="AT172" s="210" t="s">
        <v>76</v>
      </c>
      <c r="AU172" s="210" t="s">
        <v>83</v>
      </c>
      <c r="AY172" s="209" t="s">
        <v>165</v>
      </c>
      <c r="BK172" s="211">
        <f>SUM(BK173:BK197)</f>
        <v>0</v>
      </c>
    </row>
    <row r="173" s="1" customFormat="1" ht="25.5" customHeight="1">
      <c r="B173" s="179"/>
      <c r="C173" s="215" t="s">
        <v>324</v>
      </c>
      <c r="D173" s="215" t="s">
        <v>166</v>
      </c>
      <c r="E173" s="216" t="s">
        <v>753</v>
      </c>
      <c r="F173" s="217" t="s">
        <v>754</v>
      </c>
      <c r="G173" s="217"/>
      <c r="H173" s="217"/>
      <c r="I173" s="217"/>
      <c r="J173" s="218" t="s">
        <v>286</v>
      </c>
      <c r="K173" s="219">
        <v>83.209999999999994</v>
      </c>
      <c r="L173" s="220">
        <v>0</v>
      </c>
      <c r="M173" s="220"/>
      <c r="N173" s="219">
        <f>ROUND(L173*K173,3)</f>
        <v>0</v>
      </c>
      <c r="O173" s="219"/>
      <c r="P173" s="219"/>
      <c r="Q173" s="219"/>
      <c r="R173" s="183"/>
      <c r="T173" s="221" t="s">
        <v>5</v>
      </c>
      <c r="U173" s="58" t="s">
        <v>44</v>
      </c>
      <c r="V173" s="49"/>
      <c r="W173" s="222">
        <f>V173*K173</f>
        <v>0</v>
      </c>
      <c r="X173" s="222">
        <v>0.00021000000000000001</v>
      </c>
      <c r="Y173" s="222">
        <f>X173*K173</f>
        <v>0.017474099999999999</v>
      </c>
      <c r="Z173" s="222">
        <v>0</v>
      </c>
      <c r="AA173" s="223">
        <f>Z173*K173</f>
        <v>0</v>
      </c>
      <c r="AR173" s="24" t="s">
        <v>299</v>
      </c>
      <c r="AT173" s="24" t="s">
        <v>166</v>
      </c>
      <c r="AU173" s="24" t="s">
        <v>86</v>
      </c>
      <c r="AY173" s="24" t="s">
        <v>165</v>
      </c>
      <c r="BE173" s="138">
        <f>IF(U173="základná",N173,0)</f>
        <v>0</v>
      </c>
      <c r="BF173" s="138">
        <f>IF(U173="znížená",N173,0)</f>
        <v>0</v>
      </c>
      <c r="BG173" s="138">
        <f>IF(U173="zákl. prenesená",N173,0)</f>
        <v>0</v>
      </c>
      <c r="BH173" s="138">
        <f>IF(U173="zníž. prenesená",N173,0)</f>
        <v>0</v>
      </c>
      <c r="BI173" s="138">
        <f>IF(U173="nulová",N173,0)</f>
        <v>0</v>
      </c>
      <c r="BJ173" s="24" t="s">
        <v>86</v>
      </c>
      <c r="BK173" s="224">
        <f>ROUND(L173*K173,3)</f>
        <v>0</v>
      </c>
      <c r="BL173" s="24" t="s">
        <v>299</v>
      </c>
      <c r="BM173" s="24" t="s">
        <v>755</v>
      </c>
    </row>
    <row r="174" s="12" customFormat="1" ht="16.5" customHeight="1">
      <c r="B174" s="247"/>
      <c r="C174" s="248"/>
      <c r="D174" s="248"/>
      <c r="E174" s="249" t="s">
        <v>5</v>
      </c>
      <c r="F174" s="250" t="s">
        <v>756</v>
      </c>
      <c r="G174" s="251"/>
      <c r="H174" s="251"/>
      <c r="I174" s="251"/>
      <c r="J174" s="248"/>
      <c r="K174" s="249" t="s">
        <v>5</v>
      </c>
      <c r="L174" s="248"/>
      <c r="M174" s="248"/>
      <c r="N174" s="248"/>
      <c r="O174" s="248"/>
      <c r="P174" s="248"/>
      <c r="Q174" s="248"/>
      <c r="R174" s="252"/>
      <c r="T174" s="253"/>
      <c r="U174" s="248"/>
      <c r="V174" s="248"/>
      <c r="W174" s="248"/>
      <c r="X174" s="248"/>
      <c r="Y174" s="248"/>
      <c r="Z174" s="248"/>
      <c r="AA174" s="254"/>
      <c r="AT174" s="255" t="s">
        <v>175</v>
      </c>
      <c r="AU174" s="255" t="s">
        <v>86</v>
      </c>
      <c r="AV174" s="12" t="s">
        <v>83</v>
      </c>
      <c r="AW174" s="12" t="s">
        <v>33</v>
      </c>
      <c r="AX174" s="12" t="s">
        <v>77</v>
      </c>
      <c r="AY174" s="255" t="s">
        <v>165</v>
      </c>
    </row>
    <row r="175" s="10" customFormat="1" ht="16.5" customHeight="1">
      <c r="B175" s="227"/>
      <c r="C175" s="228"/>
      <c r="D175" s="228"/>
      <c r="E175" s="229" t="s">
        <v>5</v>
      </c>
      <c r="F175" s="237" t="s">
        <v>757</v>
      </c>
      <c r="G175" s="228"/>
      <c r="H175" s="228"/>
      <c r="I175" s="228"/>
      <c r="J175" s="228"/>
      <c r="K175" s="232">
        <v>9.9000000000000004</v>
      </c>
      <c r="L175" s="228"/>
      <c r="M175" s="228"/>
      <c r="N175" s="228"/>
      <c r="O175" s="228"/>
      <c r="P175" s="228"/>
      <c r="Q175" s="228"/>
      <c r="R175" s="233"/>
      <c r="T175" s="234"/>
      <c r="U175" s="228"/>
      <c r="V175" s="228"/>
      <c r="W175" s="228"/>
      <c r="X175" s="228"/>
      <c r="Y175" s="228"/>
      <c r="Z175" s="228"/>
      <c r="AA175" s="235"/>
      <c r="AT175" s="236" t="s">
        <v>175</v>
      </c>
      <c r="AU175" s="236" t="s">
        <v>86</v>
      </c>
      <c r="AV175" s="10" t="s">
        <v>86</v>
      </c>
      <c r="AW175" s="10" t="s">
        <v>33</v>
      </c>
      <c r="AX175" s="10" t="s">
        <v>77</v>
      </c>
      <c r="AY175" s="236" t="s">
        <v>165</v>
      </c>
    </row>
    <row r="176" s="10" customFormat="1" ht="16.5" customHeight="1">
      <c r="B176" s="227"/>
      <c r="C176" s="228"/>
      <c r="D176" s="228"/>
      <c r="E176" s="229" t="s">
        <v>5</v>
      </c>
      <c r="F176" s="237" t="s">
        <v>758</v>
      </c>
      <c r="G176" s="228"/>
      <c r="H176" s="228"/>
      <c r="I176" s="228"/>
      <c r="J176" s="228"/>
      <c r="K176" s="232">
        <v>2.1000000000000001</v>
      </c>
      <c r="L176" s="228"/>
      <c r="M176" s="228"/>
      <c r="N176" s="228"/>
      <c r="O176" s="228"/>
      <c r="P176" s="228"/>
      <c r="Q176" s="228"/>
      <c r="R176" s="233"/>
      <c r="T176" s="234"/>
      <c r="U176" s="228"/>
      <c r="V176" s="228"/>
      <c r="W176" s="228"/>
      <c r="X176" s="228"/>
      <c r="Y176" s="228"/>
      <c r="Z176" s="228"/>
      <c r="AA176" s="235"/>
      <c r="AT176" s="236" t="s">
        <v>175</v>
      </c>
      <c r="AU176" s="236" t="s">
        <v>86</v>
      </c>
      <c r="AV176" s="10" t="s">
        <v>86</v>
      </c>
      <c r="AW176" s="10" t="s">
        <v>33</v>
      </c>
      <c r="AX176" s="10" t="s">
        <v>77</v>
      </c>
      <c r="AY176" s="236" t="s">
        <v>165</v>
      </c>
    </row>
    <row r="177" s="12" customFormat="1" ht="16.5" customHeight="1">
      <c r="B177" s="247"/>
      <c r="C177" s="248"/>
      <c r="D177" s="248"/>
      <c r="E177" s="249" t="s">
        <v>5</v>
      </c>
      <c r="F177" s="256" t="s">
        <v>759</v>
      </c>
      <c r="G177" s="248"/>
      <c r="H177" s="248"/>
      <c r="I177" s="248"/>
      <c r="J177" s="248"/>
      <c r="K177" s="249" t="s">
        <v>5</v>
      </c>
      <c r="L177" s="248"/>
      <c r="M177" s="248"/>
      <c r="N177" s="248"/>
      <c r="O177" s="248"/>
      <c r="P177" s="248"/>
      <c r="Q177" s="248"/>
      <c r="R177" s="252"/>
      <c r="T177" s="253"/>
      <c r="U177" s="248"/>
      <c r="V177" s="248"/>
      <c r="W177" s="248"/>
      <c r="X177" s="248"/>
      <c r="Y177" s="248"/>
      <c r="Z177" s="248"/>
      <c r="AA177" s="254"/>
      <c r="AT177" s="255" t="s">
        <v>175</v>
      </c>
      <c r="AU177" s="255" t="s">
        <v>86</v>
      </c>
      <c r="AV177" s="12" t="s">
        <v>83</v>
      </c>
      <c r="AW177" s="12" t="s">
        <v>33</v>
      </c>
      <c r="AX177" s="12" t="s">
        <v>77</v>
      </c>
      <c r="AY177" s="255" t="s">
        <v>165</v>
      </c>
    </row>
    <row r="178" s="10" customFormat="1" ht="16.5" customHeight="1">
      <c r="B178" s="227"/>
      <c r="C178" s="228"/>
      <c r="D178" s="228"/>
      <c r="E178" s="229" t="s">
        <v>5</v>
      </c>
      <c r="F178" s="237" t="s">
        <v>760</v>
      </c>
      <c r="G178" s="228"/>
      <c r="H178" s="228"/>
      <c r="I178" s="228"/>
      <c r="J178" s="228"/>
      <c r="K178" s="232">
        <v>12</v>
      </c>
      <c r="L178" s="228"/>
      <c r="M178" s="228"/>
      <c r="N178" s="228"/>
      <c r="O178" s="228"/>
      <c r="P178" s="228"/>
      <c r="Q178" s="228"/>
      <c r="R178" s="233"/>
      <c r="T178" s="234"/>
      <c r="U178" s="228"/>
      <c r="V178" s="228"/>
      <c r="W178" s="228"/>
      <c r="X178" s="228"/>
      <c r="Y178" s="228"/>
      <c r="Z178" s="228"/>
      <c r="AA178" s="235"/>
      <c r="AT178" s="236" t="s">
        <v>175</v>
      </c>
      <c r="AU178" s="236" t="s">
        <v>86</v>
      </c>
      <c r="AV178" s="10" t="s">
        <v>86</v>
      </c>
      <c r="AW178" s="10" t="s">
        <v>33</v>
      </c>
      <c r="AX178" s="10" t="s">
        <v>77</v>
      </c>
      <c r="AY178" s="236" t="s">
        <v>165</v>
      </c>
    </row>
    <row r="179" s="10" customFormat="1" ht="16.5" customHeight="1">
      <c r="B179" s="227"/>
      <c r="C179" s="228"/>
      <c r="D179" s="228"/>
      <c r="E179" s="229" t="s">
        <v>5</v>
      </c>
      <c r="F179" s="237" t="s">
        <v>761</v>
      </c>
      <c r="G179" s="228"/>
      <c r="H179" s="228"/>
      <c r="I179" s="228"/>
      <c r="J179" s="228"/>
      <c r="K179" s="232">
        <v>8.3200000000000003</v>
      </c>
      <c r="L179" s="228"/>
      <c r="M179" s="228"/>
      <c r="N179" s="228"/>
      <c r="O179" s="228"/>
      <c r="P179" s="228"/>
      <c r="Q179" s="228"/>
      <c r="R179" s="233"/>
      <c r="T179" s="234"/>
      <c r="U179" s="228"/>
      <c r="V179" s="228"/>
      <c r="W179" s="228"/>
      <c r="X179" s="228"/>
      <c r="Y179" s="228"/>
      <c r="Z179" s="228"/>
      <c r="AA179" s="235"/>
      <c r="AT179" s="236" t="s">
        <v>175</v>
      </c>
      <c r="AU179" s="236" t="s">
        <v>86</v>
      </c>
      <c r="AV179" s="10" t="s">
        <v>86</v>
      </c>
      <c r="AW179" s="10" t="s">
        <v>33</v>
      </c>
      <c r="AX179" s="10" t="s">
        <v>77</v>
      </c>
      <c r="AY179" s="236" t="s">
        <v>165</v>
      </c>
    </row>
    <row r="180" s="10" customFormat="1" ht="16.5" customHeight="1">
      <c r="B180" s="227"/>
      <c r="C180" s="228"/>
      <c r="D180" s="228"/>
      <c r="E180" s="229" t="s">
        <v>5</v>
      </c>
      <c r="F180" s="237" t="s">
        <v>762</v>
      </c>
      <c r="G180" s="228"/>
      <c r="H180" s="228"/>
      <c r="I180" s="228"/>
      <c r="J180" s="228"/>
      <c r="K180" s="232">
        <v>5.7599999999999998</v>
      </c>
      <c r="L180" s="228"/>
      <c r="M180" s="228"/>
      <c r="N180" s="228"/>
      <c r="O180" s="228"/>
      <c r="P180" s="228"/>
      <c r="Q180" s="228"/>
      <c r="R180" s="233"/>
      <c r="T180" s="234"/>
      <c r="U180" s="228"/>
      <c r="V180" s="228"/>
      <c r="W180" s="228"/>
      <c r="X180" s="228"/>
      <c r="Y180" s="228"/>
      <c r="Z180" s="228"/>
      <c r="AA180" s="235"/>
      <c r="AT180" s="236" t="s">
        <v>175</v>
      </c>
      <c r="AU180" s="236" t="s">
        <v>86</v>
      </c>
      <c r="AV180" s="10" t="s">
        <v>86</v>
      </c>
      <c r="AW180" s="10" t="s">
        <v>33</v>
      </c>
      <c r="AX180" s="10" t="s">
        <v>77</v>
      </c>
      <c r="AY180" s="236" t="s">
        <v>165</v>
      </c>
    </row>
    <row r="181" s="10" customFormat="1" ht="16.5" customHeight="1">
      <c r="B181" s="227"/>
      <c r="C181" s="228"/>
      <c r="D181" s="228"/>
      <c r="E181" s="229" t="s">
        <v>5</v>
      </c>
      <c r="F181" s="237" t="s">
        <v>763</v>
      </c>
      <c r="G181" s="228"/>
      <c r="H181" s="228"/>
      <c r="I181" s="228"/>
      <c r="J181" s="228"/>
      <c r="K181" s="232">
        <v>17.879999999999999</v>
      </c>
      <c r="L181" s="228"/>
      <c r="M181" s="228"/>
      <c r="N181" s="228"/>
      <c r="O181" s="228"/>
      <c r="P181" s="228"/>
      <c r="Q181" s="228"/>
      <c r="R181" s="233"/>
      <c r="T181" s="234"/>
      <c r="U181" s="228"/>
      <c r="V181" s="228"/>
      <c r="W181" s="228"/>
      <c r="X181" s="228"/>
      <c r="Y181" s="228"/>
      <c r="Z181" s="228"/>
      <c r="AA181" s="235"/>
      <c r="AT181" s="236" t="s">
        <v>175</v>
      </c>
      <c r="AU181" s="236" t="s">
        <v>86</v>
      </c>
      <c r="AV181" s="10" t="s">
        <v>86</v>
      </c>
      <c r="AW181" s="10" t="s">
        <v>33</v>
      </c>
      <c r="AX181" s="10" t="s">
        <v>77</v>
      </c>
      <c r="AY181" s="236" t="s">
        <v>165</v>
      </c>
    </row>
    <row r="182" s="10" customFormat="1" ht="16.5" customHeight="1">
      <c r="B182" s="227"/>
      <c r="C182" s="228"/>
      <c r="D182" s="228"/>
      <c r="E182" s="229" t="s">
        <v>5</v>
      </c>
      <c r="F182" s="237" t="s">
        <v>764</v>
      </c>
      <c r="G182" s="228"/>
      <c r="H182" s="228"/>
      <c r="I182" s="228"/>
      <c r="J182" s="228"/>
      <c r="K182" s="232">
        <v>16.800000000000001</v>
      </c>
      <c r="L182" s="228"/>
      <c r="M182" s="228"/>
      <c r="N182" s="228"/>
      <c r="O182" s="228"/>
      <c r="P182" s="228"/>
      <c r="Q182" s="228"/>
      <c r="R182" s="233"/>
      <c r="T182" s="234"/>
      <c r="U182" s="228"/>
      <c r="V182" s="228"/>
      <c r="W182" s="228"/>
      <c r="X182" s="228"/>
      <c r="Y182" s="228"/>
      <c r="Z182" s="228"/>
      <c r="AA182" s="235"/>
      <c r="AT182" s="236" t="s">
        <v>175</v>
      </c>
      <c r="AU182" s="236" t="s">
        <v>86</v>
      </c>
      <c r="AV182" s="10" t="s">
        <v>86</v>
      </c>
      <c r="AW182" s="10" t="s">
        <v>33</v>
      </c>
      <c r="AX182" s="10" t="s">
        <v>77</v>
      </c>
      <c r="AY182" s="236" t="s">
        <v>165</v>
      </c>
    </row>
    <row r="183" s="10" customFormat="1" ht="16.5" customHeight="1">
      <c r="B183" s="227"/>
      <c r="C183" s="228"/>
      <c r="D183" s="228"/>
      <c r="E183" s="229" t="s">
        <v>5</v>
      </c>
      <c r="F183" s="237" t="s">
        <v>765</v>
      </c>
      <c r="G183" s="228"/>
      <c r="H183" s="228"/>
      <c r="I183" s="228"/>
      <c r="J183" s="228"/>
      <c r="K183" s="232">
        <v>3.6000000000000001</v>
      </c>
      <c r="L183" s="228"/>
      <c r="M183" s="228"/>
      <c r="N183" s="228"/>
      <c r="O183" s="228"/>
      <c r="P183" s="228"/>
      <c r="Q183" s="228"/>
      <c r="R183" s="233"/>
      <c r="T183" s="234"/>
      <c r="U183" s="228"/>
      <c r="V183" s="228"/>
      <c r="W183" s="228"/>
      <c r="X183" s="228"/>
      <c r="Y183" s="228"/>
      <c r="Z183" s="228"/>
      <c r="AA183" s="235"/>
      <c r="AT183" s="236" t="s">
        <v>175</v>
      </c>
      <c r="AU183" s="236" t="s">
        <v>86</v>
      </c>
      <c r="AV183" s="10" t="s">
        <v>86</v>
      </c>
      <c r="AW183" s="10" t="s">
        <v>33</v>
      </c>
      <c r="AX183" s="10" t="s">
        <v>77</v>
      </c>
      <c r="AY183" s="236" t="s">
        <v>165</v>
      </c>
    </row>
    <row r="184" s="10" customFormat="1" ht="16.5" customHeight="1">
      <c r="B184" s="227"/>
      <c r="C184" s="228"/>
      <c r="D184" s="228"/>
      <c r="E184" s="229" t="s">
        <v>5</v>
      </c>
      <c r="F184" s="237" t="s">
        <v>766</v>
      </c>
      <c r="G184" s="228"/>
      <c r="H184" s="228"/>
      <c r="I184" s="228"/>
      <c r="J184" s="228"/>
      <c r="K184" s="232">
        <v>6.8499999999999996</v>
      </c>
      <c r="L184" s="228"/>
      <c r="M184" s="228"/>
      <c r="N184" s="228"/>
      <c r="O184" s="228"/>
      <c r="P184" s="228"/>
      <c r="Q184" s="228"/>
      <c r="R184" s="233"/>
      <c r="T184" s="234"/>
      <c r="U184" s="228"/>
      <c r="V184" s="228"/>
      <c r="W184" s="228"/>
      <c r="X184" s="228"/>
      <c r="Y184" s="228"/>
      <c r="Z184" s="228"/>
      <c r="AA184" s="235"/>
      <c r="AT184" s="236" t="s">
        <v>175</v>
      </c>
      <c r="AU184" s="236" t="s">
        <v>86</v>
      </c>
      <c r="AV184" s="10" t="s">
        <v>86</v>
      </c>
      <c r="AW184" s="10" t="s">
        <v>33</v>
      </c>
      <c r="AX184" s="10" t="s">
        <v>77</v>
      </c>
      <c r="AY184" s="236" t="s">
        <v>165</v>
      </c>
    </row>
    <row r="185" s="11" customFormat="1" ht="16.5" customHeight="1">
      <c r="B185" s="238"/>
      <c r="C185" s="239"/>
      <c r="D185" s="239"/>
      <c r="E185" s="240" t="s">
        <v>5</v>
      </c>
      <c r="F185" s="241" t="s">
        <v>183</v>
      </c>
      <c r="G185" s="239"/>
      <c r="H185" s="239"/>
      <c r="I185" s="239"/>
      <c r="J185" s="239"/>
      <c r="K185" s="242">
        <v>83.209999999999994</v>
      </c>
      <c r="L185" s="239"/>
      <c r="M185" s="239"/>
      <c r="N185" s="239"/>
      <c r="O185" s="239"/>
      <c r="P185" s="239"/>
      <c r="Q185" s="239"/>
      <c r="R185" s="243"/>
      <c r="T185" s="244"/>
      <c r="U185" s="239"/>
      <c r="V185" s="239"/>
      <c r="W185" s="239"/>
      <c r="X185" s="239"/>
      <c r="Y185" s="239"/>
      <c r="Z185" s="239"/>
      <c r="AA185" s="245"/>
      <c r="AT185" s="246" t="s">
        <v>175</v>
      </c>
      <c r="AU185" s="246" t="s">
        <v>86</v>
      </c>
      <c r="AV185" s="11" t="s">
        <v>92</v>
      </c>
      <c r="AW185" s="11" t="s">
        <v>33</v>
      </c>
      <c r="AX185" s="11" t="s">
        <v>83</v>
      </c>
      <c r="AY185" s="246" t="s">
        <v>165</v>
      </c>
    </row>
    <row r="186" s="1" customFormat="1" ht="25.5" customHeight="1">
      <c r="B186" s="179"/>
      <c r="C186" s="266" t="s">
        <v>328</v>
      </c>
      <c r="D186" s="266" t="s">
        <v>294</v>
      </c>
      <c r="E186" s="267" t="s">
        <v>767</v>
      </c>
      <c r="F186" s="268" t="s">
        <v>768</v>
      </c>
      <c r="G186" s="268"/>
      <c r="H186" s="268"/>
      <c r="I186" s="268"/>
      <c r="J186" s="269" t="s">
        <v>286</v>
      </c>
      <c r="K186" s="270">
        <v>87.370000000000005</v>
      </c>
      <c r="L186" s="271">
        <v>0</v>
      </c>
      <c r="M186" s="271"/>
      <c r="N186" s="270">
        <f>ROUND(L186*K186,3)</f>
        <v>0</v>
      </c>
      <c r="O186" s="219"/>
      <c r="P186" s="219"/>
      <c r="Q186" s="219"/>
      <c r="R186" s="183"/>
      <c r="T186" s="221" t="s">
        <v>5</v>
      </c>
      <c r="U186" s="58" t="s">
        <v>44</v>
      </c>
      <c r="V186" s="49"/>
      <c r="W186" s="222">
        <f>V186*K186</f>
        <v>0</v>
      </c>
      <c r="X186" s="222">
        <v>0.00010000000000000001</v>
      </c>
      <c r="Y186" s="222">
        <f>X186*K186</f>
        <v>0.0087370000000000017</v>
      </c>
      <c r="Z186" s="222">
        <v>0</v>
      </c>
      <c r="AA186" s="223">
        <f>Z186*K186</f>
        <v>0</v>
      </c>
      <c r="AR186" s="24" t="s">
        <v>371</v>
      </c>
      <c r="AT186" s="24" t="s">
        <v>294</v>
      </c>
      <c r="AU186" s="24" t="s">
        <v>86</v>
      </c>
      <c r="AY186" s="24" t="s">
        <v>165</v>
      </c>
      <c r="BE186" s="138">
        <f>IF(U186="základná",N186,0)</f>
        <v>0</v>
      </c>
      <c r="BF186" s="138">
        <f>IF(U186="znížená",N186,0)</f>
        <v>0</v>
      </c>
      <c r="BG186" s="138">
        <f>IF(U186="zákl. prenesená",N186,0)</f>
        <v>0</v>
      </c>
      <c r="BH186" s="138">
        <f>IF(U186="zníž. prenesená",N186,0)</f>
        <v>0</v>
      </c>
      <c r="BI186" s="138">
        <f>IF(U186="nulová",N186,0)</f>
        <v>0</v>
      </c>
      <c r="BJ186" s="24" t="s">
        <v>86</v>
      </c>
      <c r="BK186" s="224">
        <f>ROUND(L186*K186,3)</f>
        <v>0</v>
      </c>
      <c r="BL186" s="24" t="s">
        <v>299</v>
      </c>
      <c r="BM186" s="24" t="s">
        <v>769</v>
      </c>
    </row>
    <row r="187" s="1" customFormat="1" ht="25.5" customHeight="1">
      <c r="B187" s="179"/>
      <c r="C187" s="266" t="s">
        <v>332</v>
      </c>
      <c r="D187" s="266" t="s">
        <v>294</v>
      </c>
      <c r="E187" s="267" t="s">
        <v>770</v>
      </c>
      <c r="F187" s="268" t="s">
        <v>771</v>
      </c>
      <c r="G187" s="268"/>
      <c r="H187" s="268"/>
      <c r="I187" s="268"/>
      <c r="J187" s="269" t="s">
        <v>286</v>
      </c>
      <c r="K187" s="270">
        <v>87.370000000000005</v>
      </c>
      <c r="L187" s="271">
        <v>0</v>
      </c>
      <c r="M187" s="271"/>
      <c r="N187" s="270">
        <f>ROUND(L187*K187,3)</f>
        <v>0</v>
      </c>
      <c r="O187" s="219"/>
      <c r="P187" s="219"/>
      <c r="Q187" s="219"/>
      <c r="R187" s="183"/>
      <c r="T187" s="221" t="s">
        <v>5</v>
      </c>
      <c r="U187" s="58" t="s">
        <v>44</v>
      </c>
      <c r="V187" s="49"/>
      <c r="W187" s="222">
        <f>V187*K187</f>
        <v>0</v>
      </c>
      <c r="X187" s="222">
        <v>0.00010000000000000001</v>
      </c>
      <c r="Y187" s="222">
        <f>X187*K187</f>
        <v>0.0087370000000000017</v>
      </c>
      <c r="Z187" s="222">
        <v>0</v>
      </c>
      <c r="AA187" s="223">
        <f>Z187*K187</f>
        <v>0</v>
      </c>
      <c r="AR187" s="24" t="s">
        <v>371</v>
      </c>
      <c r="AT187" s="24" t="s">
        <v>294</v>
      </c>
      <c r="AU187" s="24" t="s">
        <v>86</v>
      </c>
      <c r="AY187" s="24" t="s">
        <v>165</v>
      </c>
      <c r="BE187" s="138">
        <f>IF(U187="základná",N187,0)</f>
        <v>0</v>
      </c>
      <c r="BF187" s="138">
        <f>IF(U187="znížená",N187,0)</f>
        <v>0</v>
      </c>
      <c r="BG187" s="138">
        <f>IF(U187="zákl. prenesená",N187,0)</f>
        <v>0</v>
      </c>
      <c r="BH187" s="138">
        <f>IF(U187="zníž. prenesená",N187,0)</f>
        <v>0</v>
      </c>
      <c r="BI187" s="138">
        <f>IF(U187="nulová",N187,0)</f>
        <v>0</v>
      </c>
      <c r="BJ187" s="24" t="s">
        <v>86</v>
      </c>
      <c r="BK187" s="224">
        <f>ROUND(L187*K187,3)</f>
        <v>0</v>
      </c>
      <c r="BL187" s="24" t="s">
        <v>299</v>
      </c>
      <c r="BM187" s="24" t="s">
        <v>772</v>
      </c>
    </row>
    <row r="188" s="1" customFormat="1" ht="38.25" customHeight="1">
      <c r="B188" s="179"/>
      <c r="C188" s="266" t="s">
        <v>337</v>
      </c>
      <c r="D188" s="266" t="s">
        <v>294</v>
      </c>
      <c r="E188" s="267" t="s">
        <v>773</v>
      </c>
      <c r="F188" s="268" t="s">
        <v>774</v>
      </c>
      <c r="G188" s="268"/>
      <c r="H188" s="268"/>
      <c r="I188" s="268"/>
      <c r="J188" s="269" t="s">
        <v>297</v>
      </c>
      <c r="K188" s="270">
        <v>3</v>
      </c>
      <c r="L188" s="271">
        <v>0</v>
      </c>
      <c r="M188" s="271"/>
      <c r="N188" s="270">
        <f>ROUND(L188*K188,3)</f>
        <v>0</v>
      </c>
      <c r="O188" s="219"/>
      <c r="P188" s="219"/>
      <c r="Q188" s="219"/>
      <c r="R188" s="183"/>
      <c r="T188" s="221" t="s">
        <v>5</v>
      </c>
      <c r="U188" s="58" t="s">
        <v>44</v>
      </c>
      <c r="V188" s="49"/>
      <c r="W188" s="222">
        <f>V188*K188</f>
        <v>0</v>
      </c>
      <c r="X188" s="222">
        <v>0</v>
      </c>
      <c r="Y188" s="222">
        <f>X188*K188</f>
        <v>0</v>
      </c>
      <c r="Z188" s="222">
        <v>0</v>
      </c>
      <c r="AA188" s="223">
        <f>Z188*K188</f>
        <v>0</v>
      </c>
      <c r="AR188" s="24" t="s">
        <v>371</v>
      </c>
      <c r="AT188" s="24" t="s">
        <v>294</v>
      </c>
      <c r="AU188" s="24" t="s">
        <v>86</v>
      </c>
      <c r="AY188" s="24" t="s">
        <v>165</v>
      </c>
      <c r="BE188" s="138">
        <f>IF(U188="základná",N188,0)</f>
        <v>0</v>
      </c>
      <c r="BF188" s="138">
        <f>IF(U188="znížená",N188,0)</f>
        <v>0</v>
      </c>
      <c r="BG188" s="138">
        <f>IF(U188="zákl. prenesená",N188,0)</f>
        <v>0</v>
      </c>
      <c r="BH188" s="138">
        <f>IF(U188="zníž. prenesená",N188,0)</f>
        <v>0</v>
      </c>
      <c r="BI188" s="138">
        <f>IF(U188="nulová",N188,0)</f>
        <v>0</v>
      </c>
      <c r="BJ188" s="24" t="s">
        <v>86</v>
      </c>
      <c r="BK188" s="224">
        <f>ROUND(L188*K188,3)</f>
        <v>0</v>
      </c>
      <c r="BL188" s="24" t="s">
        <v>299</v>
      </c>
      <c r="BM188" s="24" t="s">
        <v>775</v>
      </c>
    </row>
    <row r="189" s="1" customFormat="1" ht="38.25" customHeight="1">
      <c r="B189" s="179"/>
      <c r="C189" s="266" t="s">
        <v>341</v>
      </c>
      <c r="D189" s="266" t="s">
        <v>294</v>
      </c>
      <c r="E189" s="267" t="s">
        <v>776</v>
      </c>
      <c r="F189" s="268" t="s">
        <v>777</v>
      </c>
      <c r="G189" s="268"/>
      <c r="H189" s="268"/>
      <c r="I189" s="268"/>
      <c r="J189" s="269" t="s">
        <v>297</v>
      </c>
      <c r="K189" s="270">
        <v>1</v>
      </c>
      <c r="L189" s="271">
        <v>0</v>
      </c>
      <c r="M189" s="271"/>
      <c r="N189" s="270">
        <f>ROUND(L189*K189,3)</f>
        <v>0</v>
      </c>
      <c r="O189" s="219"/>
      <c r="P189" s="219"/>
      <c r="Q189" s="219"/>
      <c r="R189" s="183"/>
      <c r="T189" s="221" t="s">
        <v>5</v>
      </c>
      <c r="U189" s="58" t="s">
        <v>44</v>
      </c>
      <c r="V189" s="49"/>
      <c r="W189" s="222">
        <f>V189*K189</f>
        <v>0</v>
      </c>
      <c r="X189" s="222">
        <v>0</v>
      </c>
      <c r="Y189" s="222">
        <f>X189*K189</f>
        <v>0</v>
      </c>
      <c r="Z189" s="222">
        <v>0</v>
      </c>
      <c r="AA189" s="223">
        <f>Z189*K189</f>
        <v>0</v>
      </c>
      <c r="AR189" s="24" t="s">
        <v>371</v>
      </c>
      <c r="AT189" s="24" t="s">
        <v>294</v>
      </c>
      <c r="AU189" s="24" t="s">
        <v>86</v>
      </c>
      <c r="AY189" s="24" t="s">
        <v>165</v>
      </c>
      <c r="BE189" s="138">
        <f>IF(U189="základná",N189,0)</f>
        <v>0</v>
      </c>
      <c r="BF189" s="138">
        <f>IF(U189="znížená",N189,0)</f>
        <v>0</v>
      </c>
      <c r="BG189" s="138">
        <f>IF(U189="zákl. prenesená",N189,0)</f>
        <v>0</v>
      </c>
      <c r="BH189" s="138">
        <f>IF(U189="zníž. prenesená",N189,0)</f>
        <v>0</v>
      </c>
      <c r="BI189" s="138">
        <f>IF(U189="nulová",N189,0)</f>
        <v>0</v>
      </c>
      <c r="BJ189" s="24" t="s">
        <v>86</v>
      </c>
      <c r="BK189" s="224">
        <f>ROUND(L189*K189,3)</f>
        <v>0</v>
      </c>
      <c r="BL189" s="24" t="s">
        <v>299</v>
      </c>
      <c r="BM189" s="24" t="s">
        <v>778</v>
      </c>
    </row>
    <row r="190" s="1" customFormat="1" ht="38.25" customHeight="1">
      <c r="B190" s="179"/>
      <c r="C190" s="266" t="s">
        <v>346</v>
      </c>
      <c r="D190" s="266" t="s">
        <v>294</v>
      </c>
      <c r="E190" s="267" t="s">
        <v>779</v>
      </c>
      <c r="F190" s="268" t="s">
        <v>780</v>
      </c>
      <c r="G190" s="268"/>
      <c r="H190" s="268"/>
      <c r="I190" s="268"/>
      <c r="J190" s="269" t="s">
        <v>297</v>
      </c>
      <c r="K190" s="270">
        <v>2</v>
      </c>
      <c r="L190" s="271">
        <v>0</v>
      </c>
      <c r="M190" s="271"/>
      <c r="N190" s="270">
        <f>ROUND(L190*K190,3)</f>
        <v>0</v>
      </c>
      <c r="O190" s="219"/>
      <c r="P190" s="219"/>
      <c r="Q190" s="219"/>
      <c r="R190" s="183"/>
      <c r="T190" s="221" t="s">
        <v>5</v>
      </c>
      <c r="U190" s="58" t="s">
        <v>44</v>
      </c>
      <c r="V190" s="49"/>
      <c r="W190" s="222">
        <f>V190*K190</f>
        <v>0</v>
      </c>
      <c r="X190" s="222">
        <v>0</v>
      </c>
      <c r="Y190" s="222">
        <f>X190*K190</f>
        <v>0</v>
      </c>
      <c r="Z190" s="222">
        <v>0</v>
      </c>
      <c r="AA190" s="223">
        <f>Z190*K190</f>
        <v>0</v>
      </c>
      <c r="AR190" s="24" t="s">
        <v>371</v>
      </c>
      <c r="AT190" s="24" t="s">
        <v>294</v>
      </c>
      <c r="AU190" s="24" t="s">
        <v>86</v>
      </c>
      <c r="AY190" s="24" t="s">
        <v>165</v>
      </c>
      <c r="BE190" s="138">
        <f>IF(U190="základná",N190,0)</f>
        <v>0</v>
      </c>
      <c r="BF190" s="138">
        <f>IF(U190="znížená",N190,0)</f>
        <v>0</v>
      </c>
      <c r="BG190" s="138">
        <f>IF(U190="zákl. prenesená",N190,0)</f>
        <v>0</v>
      </c>
      <c r="BH190" s="138">
        <f>IF(U190="zníž. prenesená",N190,0)</f>
        <v>0</v>
      </c>
      <c r="BI190" s="138">
        <f>IF(U190="nulová",N190,0)</f>
        <v>0</v>
      </c>
      <c r="BJ190" s="24" t="s">
        <v>86</v>
      </c>
      <c r="BK190" s="224">
        <f>ROUND(L190*K190,3)</f>
        <v>0</v>
      </c>
      <c r="BL190" s="24" t="s">
        <v>299</v>
      </c>
      <c r="BM190" s="24" t="s">
        <v>781</v>
      </c>
    </row>
    <row r="191" s="1" customFormat="1" ht="38.25" customHeight="1">
      <c r="B191" s="179"/>
      <c r="C191" s="266" t="s">
        <v>350</v>
      </c>
      <c r="D191" s="266" t="s">
        <v>294</v>
      </c>
      <c r="E191" s="267" t="s">
        <v>782</v>
      </c>
      <c r="F191" s="268" t="s">
        <v>783</v>
      </c>
      <c r="G191" s="268"/>
      <c r="H191" s="268"/>
      <c r="I191" s="268"/>
      <c r="J191" s="269" t="s">
        <v>297</v>
      </c>
      <c r="K191" s="270">
        <v>1</v>
      </c>
      <c r="L191" s="271">
        <v>0</v>
      </c>
      <c r="M191" s="271"/>
      <c r="N191" s="270">
        <f>ROUND(L191*K191,3)</f>
        <v>0</v>
      </c>
      <c r="O191" s="219"/>
      <c r="P191" s="219"/>
      <c r="Q191" s="219"/>
      <c r="R191" s="183"/>
      <c r="T191" s="221" t="s">
        <v>5</v>
      </c>
      <c r="U191" s="58" t="s">
        <v>44</v>
      </c>
      <c r="V191" s="49"/>
      <c r="W191" s="222">
        <f>V191*K191</f>
        <v>0</v>
      </c>
      <c r="X191" s="222">
        <v>0</v>
      </c>
      <c r="Y191" s="222">
        <f>X191*K191</f>
        <v>0</v>
      </c>
      <c r="Z191" s="222">
        <v>0</v>
      </c>
      <c r="AA191" s="223">
        <f>Z191*K191</f>
        <v>0</v>
      </c>
      <c r="AR191" s="24" t="s">
        <v>371</v>
      </c>
      <c r="AT191" s="24" t="s">
        <v>294</v>
      </c>
      <c r="AU191" s="24" t="s">
        <v>86</v>
      </c>
      <c r="AY191" s="24" t="s">
        <v>165</v>
      </c>
      <c r="BE191" s="138">
        <f>IF(U191="základná",N191,0)</f>
        <v>0</v>
      </c>
      <c r="BF191" s="138">
        <f>IF(U191="znížená",N191,0)</f>
        <v>0</v>
      </c>
      <c r="BG191" s="138">
        <f>IF(U191="zákl. prenesená",N191,0)</f>
        <v>0</v>
      </c>
      <c r="BH191" s="138">
        <f>IF(U191="zníž. prenesená",N191,0)</f>
        <v>0</v>
      </c>
      <c r="BI191" s="138">
        <f>IF(U191="nulová",N191,0)</f>
        <v>0</v>
      </c>
      <c r="BJ191" s="24" t="s">
        <v>86</v>
      </c>
      <c r="BK191" s="224">
        <f>ROUND(L191*K191,3)</f>
        <v>0</v>
      </c>
      <c r="BL191" s="24" t="s">
        <v>299</v>
      </c>
      <c r="BM191" s="24" t="s">
        <v>784</v>
      </c>
    </row>
    <row r="192" s="1" customFormat="1" ht="38.25" customHeight="1">
      <c r="B192" s="179"/>
      <c r="C192" s="266" t="s">
        <v>354</v>
      </c>
      <c r="D192" s="266" t="s">
        <v>294</v>
      </c>
      <c r="E192" s="267" t="s">
        <v>785</v>
      </c>
      <c r="F192" s="268" t="s">
        <v>786</v>
      </c>
      <c r="G192" s="268"/>
      <c r="H192" s="268"/>
      <c r="I192" s="268"/>
      <c r="J192" s="269" t="s">
        <v>297</v>
      </c>
      <c r="K192" s="270">
        <v>1</v>
      </c>
      <c r="L192" s="271">
        <v>0</v>
      </c>
      <c r="M192" s="271"/>
      <c r="N192" s="270">
        <f>ROUND(L192*K192,3)</f>
        <v>0</v>
      </c>
      <c r="O192" s="219"/>
      <c r="P192" s="219"/>
      <c r="Q192" s="219"/>
      <c r="R192" s="183"/>
      <c r="T192" s="221" t="s">
        <v>5</v>
      </c>
      <c r="U192" s="58" t="s">
        <v>44</v>
      </c>
      <c r="V192" s="49"/>
      <c r="W192" s="222">
        <f>V192*K192</f>
        <v>0</v>
      </c>
      <c r="X192" s="222">
        <v>0</v>
      </c>
      <c r="Y192" s="222">
        <f>X192*K192</f>
        <v>0</v>
      </c>
      <c r="Z192" s="222">
        <v>0</v>
      </c>
      <c r="AA192" s="223">
        <f>Z192*K192</f>
        <v>0</v>
      </c>
      <c r="AR192" s="24" t="s">
        <v>371</v>
      </c>
      <c r="AT192" s="24" t="s">
        <v>294</v>
      </c>
      <c r="AU192" s="24" t="s">
        <v>86</v>
      </c>
      <c r="AY192" s="24" t="s">
        <v>165</v>
      </c>
      <c r="BE192" s="138">
        <f>IF(U192="základná",N192,0)</f>
        <v>0</v>
      </c>
      <c r="BF192" s="138">
        <f>IF(U192="znížená",N192,0)</f>
        <v>0</v>
      </c>
      <c r="BG192" s="138">
        <f>IF(U192="zákl. prenesená",N192,0)</f>
        <v>0</v>
      </c>
      <c r="BH192" s="138">
        <f>IF(U192="zníž. prenesená",N192,0)</f>
        <v>0</v>
      </c>
      <c r="BI192" s="138">
        <f>IF(U192="nulová",N192,0)</f>
        <v>0</v>
      </c>
      <c r="BJ192" s="24" t="s">
        <v>86</v>
      </c>
      <c r="BK192" s="224">
        <f>ROUND(L192*K192,3)</f>
        <v>0</v>
      </c>
      <c r="BL192" s="24" t="s">
        <v>299</v>
      </c>
      <c r="BM192" s="24" t="s">
        <v>787</v>
      </c>
    </row>
    <row r="193" s="1" customFormat="1" ht="38.25" customHeight="1">
      <c r="B193" s="179"/>
      <c r="C193" s="266" t="s">
        <v>359</v>
      </c>
      <c r="D193" s="266" t="s">
        <v>294</v>
      </c>
      <c r="E193" s="267" t="s">
        <v>788</v>
      </c>
      <c r="F193" s="268" t="s">
        <v>789</v>
      </c>
      <c r="G193" s="268"/>
      <c r="H193" s="268"/>
      <c r="I193" s="268"/>
      <c r="J193" s="269" t="s">
        <v>297</v>
      </c>
      <c r="K193" s="270">
        <v>3</v>
      </c>
      <c r="L193" s="271">
        <v>0</v>
      </c>
      <c r="M193" s="271"/>
      <c r="N193" s="270">
        <f>ROUND(L193*K193,3)</f>
        <v>0</v>
      </c>
      <c r="O193" s="219"/>
      <c r="P193" s="219"/>
      <c r="Q193" s="219"/>
      <c r="R193" s="183"/>
      <c r="T193" s="221" t="s">
        <v>5</v>
      </c>
      <c r="U193" s="58" t="s">
        <v>44</v>
      </c>
      <c r="V193" s="49"/>
      <c r="W193" s="222">
        <f>V193*K193</f>
        <v>0</v>
      </c>
      <c r="X193" s="222">
        <v>0</v>
      </c>
      <c r="Y193" s="222">
        <f>X193*K193</f>
        <v>0</v>
      </c>
      <c r="Z193" s="222">
        <v>0</v>
      </c>
      <c r="AA193" s="223">
        <f>Z193*K193</f>
        <v>0</v>
      </c>
      <c r="AR193" s="24" t="s">
        <v>371</v>
      </c>
      <c r="AT193" s="24" t="s">
        <v>294</v>
      </c>
      <c r="AU193" s="24" t="s">
        <v>86</v>
      </c>
      <c r="AY193" s="24" t="s">
        <v>165</v>
      </c>
      <c r="BE193" s="138">
        <f>IF(U193="základná",N193,0)</f>
        <v>0</v>
      </c>
      <c r="BF193" s="138">
        <f>IF(U193="znížená",N193,0)</f>
        <v>0</v>
      </c>
      <c r="BG193" s="138">
        <f>IF(U193="zákl. prenesená",N193,0)</f>
        <v>0</v>
      </c>
      <c r="BH193" s="138">
        <f>IF(U193="zníž. prenesená",N193,0)</f>
        <v>0</v>
      </c>
      <c r="BI193" s="138">
        <f>IF(U193="nulová",N193,0)</f>
        <v>0</v>
      </c>
      <c r="BJ193" s="24" t="s">
        <v>86</v>
      </c>
      <c r="BK193" s="224">
        <f>ROUND(L193*K193,3)</f>
        <v>0</v>
      </c>
      <c r="BL193" s="24" t="s">
        <v>299</v>
      </c>
      <c r="BM193" s="24" t="s">
        <v>790</v>
      </c>
    </row>
    <row r="194" s="1" customFormat="1" ht="38.25" customHeight="1">
      <c r="B194" s="179"/>
      <c r="C194" s="266" t="s">
        <v>363</v>
      </c>
      <c r="D194" s="266" t="s">
        <v>294</v>
      </c>
      <c r="E194" s="267" t="s">
        <v>791</v>
      </c>
      <c r="F194" s="268" t="s">
        <v>792</v>
      </c>
      <c r="G194" s="268"/>
      <c r="H194" s="268"/>
      <c r="I194" s="268"/>
      <c r="J194" s="269" t="s">
        <v>297</v>
      </c>
      <c r="K194" s="270">
        <v>1</v>
      </c>
      <c r="L194" s="271">
        <v>0</v>
      </c>
      <c r="M194" s="271"/>
      <c r="N194" s="270">
        <f>ROUND(L194*K194,3)</f>
        <v>0</v>
      </c>
      <c r="O194" s="219"/>
      <c r="P194" s="219"/>
      <c r="Q194" s="219"/>
      <c r="R194" s="183"/>
      <c r="T194" s="221" t="s">
        <v>5</v>
      </c>
      <c r="U194" s="58" t="s">
        <v>44</v>
      </c>
      <c r="V194" s="49"/>
      <c r="W194" s="222">
        <f>V194*K194</f>
        <v>0</v>
      </c>
      <c r="X194" s="222">
        <v>0</v>
      </c>
      <c r="Y194" s="222">
        <f>X194*K194</f>
        <v>0</v>
      </c>
      <c r="Z194" s="222">
        <v>0</v>
      </c>
      <c r="AA194" s="223">
        <f>Z194*K194</f>
        <v>0</v>
      </c>
      <c r="AR194" s="24" t="s">
        <v>371</v>
      </c>
      <c r="AT194" s="24" t="s">
        <v>294</v>
      </c>
      <c r="AU194" s="24" t="s">
        <v>86</v>
      </c>
      <c r="AY194" s="24" t="s">
        <v>165</v>
      </c>
      <c r="BE194" s="138">
        <f>IF(U194="základná",N194,0)</f>
        <v>0</v>
      </c>
      <c r="BF194" s="138">
        <f>IF(U194="znížená",N194,0)</f>
        <v>0</v>
      </c>
      <c r="BG194" s="138">
        <f>IF(U194="zákl. prenesená",N194,0)</f>
        <v>0</v>
      </c>
      <c r="BH194" s="138">
        <f>IF(U194="zníž. prenesená",N194,0)</f>
        <v>0</v>
      </c>
      <c r="BI194" s="138">
        <f>IF(U194="nulová",N194,0)</f>
        <v>0</v>
      </c>
      <c r="BJ194" s="24" t="s">
        <v>86</v>
      </c>
      <c r="BK194" s="224">
        <f>ROUND(L194*K194,3)</f>
        <v>0</v>
      </c>
      <c r="BL194" s="24" t="s">
        <v>299</v>
      </c>
      <c r="BM194" s="24" t="s">
        <v>793</v>
      </c>
    </row>
    <row r="195" s="1" customFormat="1" ht="38.25" customHeight="1">
      <c r="B195" s="179"/>
      <c r="C195" s="266" t="s">
        <v>367</v>
      </c>
      <c r="D195" s="266" t="s">
        <v>294</v>
      </c>
      <c r="E195" s="267" t="s">
        <v>794</v>
      </c>
      <c r="F195" s="268" t="s">
        <v>795</v>
      </c>
      <c r="G195" s="268"/>
      <c r="H195" s="268"/>
      <c r="I195" s="268"/>
      <c r="J195" s="269" t="s">
        <v>297</v>
      </c>
      <c r="K195" s="270">
        <v>2</v>
      </c>
      <c r="L195" s="271">
        <v>0</v>
      </c>
      <c r="M195" s="271"/>
      <c r="N195" s="270">
        <f>ROUND(L195*K195,3)</f>
        <v>0</v>
      </c>
      <c r="O195" s="219"/>
      <c r="P195" s="219"/>
      <c r="Q195" s="219"/>
      <c r="R195" s="183"/>
      <c r="T195" s="221" t="s">
        <v>5</v>
      </c>
      <c r="U195" s="58" t="s">
        <v>44</v>
      </c>
      <c r="V195" s="49"/>
      <c r="W195" s="222">
        <f>V195*K195</f>
        <v>0</v>
      </c>
      <c r="X195" s="222">
        <v>0</v>
      </c>
      <c r="Y195" s="222">
        <f>X195*K195</f>
        <v>0</v>
      </c>
      <c r="Z195" s="222">
        <v>0</v>
      </c>
      <c r="AA195" s="223">
        <f>Z195*K195</f>
        <v>0</v>
      </c>
      <c r="AR195" s="24" t="s">
        <v>371</v>
      </c>
      <c r="AT195" s="24" t="s">
        <v>294</v>
      </c>
      <c r="AU195" s="24" t="s">
        <v>86</v>
      </c>
      <c r="AY195" s="24" t="s">
        <v>165</v>
      </c>
      <c r="BE195" s="138">
        <f>IF(U195="základná",N195,0)</f>
        <v>0</v>
      </c>
      <c r="BF195" s="138">
        <f>IF(U195="znížená",N195,0)</f>
        <v>0</v>
      </c>
      <c r="BG195" s="138">
        <f>IF(U195="zákl. prenesená",N195,0)</f>
        <v>0</v>
      </c>
      <c r="BH195" s="138">
        <f>IF(U195="zníž. prenesená",N195,0)</f>
        <v>0</v>
      </c>
      <c r="BI195" s="138">
        <f>IF(U195="nulová",N195,0)</f>
        <v>0</v>
      </c>
      <c r="BJ195" s="24" t="s">
        <v>86</v>
      </c>
      <c r="BK195" s="224">
        <f>ROUND(L195*K195,3)</f>
        <v>0</v>
      </c>
      <c r="BL195" s="24" t="s">
        <v>299</v>
      </c>
      <c r="BM195" s="24" t="s">
        <v>796</v>
      </c>
    </row>
    <row r="196" s="1" customFormat="1" ht="51" customHeight="1">
      <c r="B196" s="179"/>
      <c r="C196" s="266" t="s">
        <v>371</v>
      </c>
      <c r="D196" s="266" t="s">
        <v>294</v>
      </c>
      <c r="E196" s="267" t="s">
        <v>797</v>
      </c>
      <c r="F196" s="268" t="s">
        <v>798</v>
      </c>
      <c r="G196" s="268"/>
      <c r="H196" s="268"/>
      <c r="I196" s="268"/>
      <c r="J196" s="269" t="s">
        <v>297</v>
      </c>
      <c r="K196" s="270">
        <v>1</v>
      </c>
      <c r="L196" s="271">
        <v>0</v>
      </c>
      <c r="M196" s="271"/>
      <c r="N196" s="270">
        <f>ROUND(L196*K196,3)</f>
        <v>0</v>
      </c>
      <c r="O196" s="219"/>
      <c r="P196" s="219"/>
      <c r="Q196" s="219"/>
      <c r="R196" s="183"/>
      <c r="T196" s="221" t="s">
        <v>5</v>
      </c>
      <c r="U196" s="58" t="s">
        <v>44</v>
      </c>
      <c r="V196" s="49"/>
      <c r="W196" s="222">
        <f>V196*K196</f>
        <v>0</v>
      </c>
      <c r="X196" s="222">
        <v>0</v>
      </c>
      <c r="Y196" s="222">
        <f>X196*K196</f>
        <v>0</v>
      </c>
      <c r="Z196" s="222">
        <v>0</v>
      </c>
      <c r="AA196" s="223">
        <f>Z196*K196</f>
        <v>0</v>
      </c>
      <c r="AR196" s="24" t="s">
        <v>371</v>
      </c>
      <c r="AT196" s="24" t="s">
        <v>294</v>
      </c>
      <c r="AU196" s="24" t="s">
        <v>86</v>
      </c>
      <c r="AY196" s="24" t="s">
        <v>165</v>
      </c>
      <c r="BE196" s="138">
        <f>IF(U196="základná",N196,0)</f>
        <v>0</v>
      </c>
      <c r="BF196" s="138">
        <f>IF(U196="znížená",N196,0)</f>
        <v>0</v>
      </c>
      <c r="BG196" s="138">
        <f>IF(U196="zákl. prenesená",N196,0)</f>
        <v>0</v>
      </c>
      <c r="BH196" s="138">
        <f>IF(U196="zníž. prenesená",N196,0)</f>
        <v>0</v>
      </c>
      <c r="BI196" s="138">
        <f>IF(U196="nulová",N196,0)</f>
        <v>0</v>
      </c>
      <c r="BJ196" s="24" t="s">
        <v>86</v>
      </c>
      <c r="BK196" s="224">
        <f>ROUND(L196*K196,3)</f>
        <v>0</v>
      </c>
      <c r="BL196" s="24" t="s">
        <v>299</v>
      </c>
      <c r="BM196" s="24" t="s">
        <v>799</v>
      </c>
    </row>
    <row r="197" s="1" customFormat="1" ht="51" customHeight="1">
      <c r="B197" s="179"/>
      <c r="C197" s="266" t="s">
        <v>375</v>
      </c>
      <c r="D197" s="266" t="s">
        <v>294</v>
      </c>
      <c r="E197" s="267" t="s">
        <v>800</v>
      </c>
      <c r="F197" s="268" t="s">
        <v>801</v>
      </c>
      <c r="G197" s="268"/>
      <c r="H197" s="268"/>
      <c r="I197" s="268"/>
      <c r="J197" s="269" t="s">
        <v>297</v>
      </c>
      <c r="K197" s="270">
        <v>1</v>
      </c>
      <c r="L197" s="271">
        <v>0</v>
      </c>
      <c r="M197" s="271"/>
      <c r="N197" s="270">
        <f>ROUND(L197*K197,3)</f>
        <v>0</v>
      </c>
      <c r="O197" s="219"/>
      <c r="P197" s="219"/>
      <c r="Q197" s="219"/>
      <c r="R197" s="183"/>
      <c r="T197" s="221" t="s">
        <v>5</v>
      </c>
      <c r="U197" s="58" t="s">
        <v>44</v>
      </c>
      <c r="V197" s="49"/>
      <c r="W197" s="222">
        <f>V197*K197</f>
        <v>0</v>
      </c>
      <c r="X197" s="222">
        <v>0</v>
      </c>
      <c r="Y197" s="222">
        <f>X197*K197</f>
        <v>0</v>
      </c>
      <c r="Z197" s="222">
        <v>0</v>
      </c>
      <c r="AA197" s="223">
        <f>Z197*K197</f>
        <v>0</v>
      </c>
      <c r="AR197" s="24" t="s">
        <v>371</v>
      </c>
      <c r="AT197" s="24" t="s">
        <v>294</v>
      </c>
      <c r="AU197" s="24" t="s">
        <v>86</v>
      </c>
      <c r="AY197" s="24" t="s">
        <v>165</v>
      </c>
      <c r="BE197" s="138">
        <f>IF(U197="základná",N197,0)</f>
        <v>0</v>
      </c>
      <c r="BF197" s="138">
        <f>IF(U197="znížená",N197,0)</f>
        <v>0</v>
      </c>
      <c r="BG197" s="138">
        <f>IF(U197="zákl. prenesená",N197,0)</f>
        <v>0</v>
      </c>
      <c r="BH197" s="138">
        <f>IF(U197="zníž. prenesená",N197,0)</f>
        <v>0</v>
      </c>
      <c r="BI197" s="138">
        <f>IF(U197="nulová",N197,0)</f>
        <v>0</v>
      </c>
      <c r="BJ197" s="24" t="s">
        <v>86</v>
      </c>
      <c r="BK197" s="224">
        <f>ROUND(L197*K197,3)</f>
        <v>0</v>
      </c>
      <c r="BL197" s="24" t="s">
        <v>299</v>
      </c>
      <c r="BM197" s="24" t="s">
        <v>802</v>
      </c>
    </row>
    <row r="198" s="9" customFormat="1" ht="29.88" customHeight="1">
      <c r="B198" s="201"/>
      <c r="C198" s="202"/>
      <c r="D198" s="212" t="s">
        <v>696</v>
      </c>
      <c r="E198" s="212"/>
      <c r="F198" s="212"/>
      <c r="G198" s="212"/>
      <c r="H198" s="212"/>
      <c r="I198" s="212"/>
      <c r="J198" s="212"/>
      <c r="K198" s="212"/>
      <c r="L198" s="212"/>
      <c r="M198" s="212"/>
      <c r="N198" s="225">
        <f>BK198</f>
        <v>0</v>
      </c>
      <c r="O198" s="226"/>
      <c r="P198" s="226"/>
      <c r="Q198" s="226"/>
      <c r="R198" s="205"/>
      <c r="T198" s="206"/>
      <c r="U198" s="202"/>
      <c r="V198" s="202"/>
      <c r="W198" s="207">
        <f>SUM(W199:W204)</f>
        <v>0</v>
      </c>
      <c r="X198" s="202"/>
      <c r="Y198" s="207">
        <f>SUM(Y199:Y204)</f>
        <v>0.14451999999999998</v>
      </c>
      <c r="Z198" s="202"/>
      <c r="AA198" s="208">
        <f>SUM(AA199:AA204)</f>
        <v>0</v>
      </c>
      <c r="AR198" s="209" t="s">
        <v>86</v>
      </c>
      <c r="AT198" s="210" t="s">
        <v>76</v>
      </c>
      <c r="AU198" s="210" t="s">
        <v>83</v>
      </c>
      <c r="AY198" s="209" t="s">
        <v>165</v>
      </c>
      <c r="BK198" s="211">
        <f>SUM(BK199:BK204)</f>
        <v>0</v>
      </c>
    </row>
    <row r="199" s="1" customFormat="1" ht="25.5" customHeight="1">
      <c r="B199" s="179"/>
      <c r="C199" s="215" t="s">
        <v>379</v>
      </c>
      <c r="D199" s="215" t="s">
        <v>166</v>
      </c>
      <c r="E199" s="216" t="s">
        <v>803</v>
      </c>
      <c r="F199" s="217" t="s">
        <v>804</v>
      </c>
      <c r="G199" s="217"/>
      <c r="H199" s="217"/>
      <c r="I199" s="217"/>
      <c r="J199" s="218" t="s">
        <v>297</v>
      </c>
      <c r="K199" s="219">
        <v>1</v>
      </c>
      <c r="L199" s="220">
        <v>0</v>
      </c>
      <c r="M199" s="220"/>
      <c r="N199" s="219">
        <f>ROUND(L199*K199,3)</f>
        <v>0</v>
      </c>
      <c r="O199" s="219"/>
      <c r="P199" s="219"/>
      <c r="Q199" s="219"/>
      <c r="R199" s="183"/>
      <c r="T199" s="221" t="s">
        <v>5</v>
      </c>
      <c r="U199" s="58" t="s">
        <v>44</v>
      </c>
      <c r="V199" s="49"/>
      <c r="W199" s="222">
        <f>V199*K199</f>
        <v>0</v>
      </c>
      <c r="X199" s="222">
        <v>0</v>
      </c>
      <c r="Y199" s="222">
        <f>X199*K199</f>
        <v>0</v>
      </c>
      <c r="Z199" s="222">
        <v>0</v>
      </c>
      <c r="AA199" s="223">
        <f>Z199*K199</f>
        <v>0</v>
      </c>
      <c r="AR199" s="24" t="s">
        <v>299</v>
      </c>
      <c r="AT199" s="24" t="s">
        <v>166</v>
      </c>
      <c r="AU199" s="24" t="s">
        <v>86</v>
      </c>
      <c r="AY199" s="24" t="s">
        <v>165</v>
      </c>
      <c r="BE199" s="138">
        <f>IF(U199="základná",N199,0)</f>
        <v>0</v>
      </c>
      <c r="BF199" s="138">
        <f>IF(U199="znížená",N199,0)</f>
        <v>0</v>
      </c>
      <c r="BG199" s="138">
        <f>IF(U199="zákl. prenesená",N199,0)</f>
        <v>0</v>
      </c>
      <c r="BH199" s="138">
        <f>IF(U199="zníž. prenesená",N199,0)</f>
        <v>0</v>
      </c>
      <c r="BI199" s="138">
        <f>IF(U199="nulová",N199,0)</f>
        <v>0</v>
      </c>
      <c r="BJ199" s="24" t="s">
        <v>86</v>
      </c>
      <c r="BK199" s="224">
        <f>ROUND(L199*K199,3)</f>
        <v>0</v>
      </c>
      <c r="BL199" s="24" t="s">
        <v>299</v>
      </c>
      <c r="BM199" s="24" t="s">
        <v>805</v>
      </c>
    </row>
    <row r="200" s="10" customFormat="1" ht="16.5" customHeight="1">
      <c r="B200" s="227"/>
      <c r="C200" s="228"/>
      <c r="D200" s="228"/>
      <c r="E200" s="229" t="s">
        <v>5</v>
      </c>
      <c r="F200" s="230" t="s">
        <v>806</v>
      </c>
      <c r="G200" s="231"/>
      <c r="H200" s="231"/>
      <c r="I200" s="231"/>
      <c r="J200" s="228"/>
      <c r="K200" s="232">
        <v>1</v>
      </c>
      <c r="L200" s="228"/>
      <c r="M200" s="228"/>
      <c r="N200" s="228"/>
      <c r="O200" s="228"/>
      <c r="P200" s="228"/>
      <c r="Q200" s="228"/>
      <c r="R200" s="233"/>
      <c r="T200" s="234"/>
      <c r="U200" s="228"/>
      <c r="V200" s="228"/>
      <c r="W200" s="228"/>
      <c r="X200" s="228"/>
      <c r="Y200" s="228"/>
      <c r="Z200" s="228"/>
      <c r="AA200" s="235"/>
      <c r="AT200" s="236" t="s">
        <v>175</v>
      </c>
      <c r="AU200" s="236" t="s">
        <v>86</v>
      </c>
      <c r="AV200" s="10" t="s">
        <v>86</v>
      </c>
      <c r="AW200" s="10" t="s">
        <v>33</v>
      </c>
      <c r="AX200" s="10" t="s">
        <v>83</v>
      </c>
      <c r="AY200" s="236" t="s">
        <v>165</v>
      </c>
    </row>
    <row r="201" s="1" customFormat="1" ht="25.5" customHeight="1">
      <c r="B201" s="179"/>
      <c r="C201" s="266" t="s">
        <v>383</v>
      </c>
      <c r="D201" s="266" t="s">
        <v>294</v>
      </c>
      <c r="E201" s="267" t="s">
        <v>807</v>
      </c>
      <c r="F201" s="268" t="s">
        <v>808</v>
      </c>
      <c r="G201" s="268"/>
      <c r="H201" s="268"/>
      <c r="I201" s="268"/>
      <c r="J201" s="269" t="s">
        <v>297</v>
      </c>
      <c r="K201" s="270">
        <v>1</v>
      </c>
      <c r="L201" s="271">
        <v>0</v>
      </c>
      <c r="M201" s="271"/>
      <c r="N201" s="270">
        <f>ROUND(L201*K201,3)</f>
        <v>0</v>
      </c>
      <c r="O201" s="219"/>
      <c r="P201" s="219"/>
      <c r="Q201" s="219"/>
      <c r="R201" s="183"/>
      <c r="T201" s="221" t="s">
        <v>5</v>
      </c>
      <c r="U201" s="58" t="s">
        <v>44</v>
      </c>
      <c r="V201" s="49"/>
      <c r="W201" s="222">
        <f>V201*K201</f>
        <v>0</v>
      </c>
      <c r="X201" s="222">
        <v>0.045999999999999999</v>
      </c>
      <c r="Y201" s="222">
        <f>X201*K201</f>
        <v>0.045999999999999999</v>
      </c>
      <c r="Z201" s="222">
        <v>0</v>
      </c>
      <c r="AA201" s="223">
        <f>Z201*K201</f>
        <v>0</v>
      </c>
      <c r="AR201" s="24" t="s">
        <v>371</v>
      </c>
      <c r="AT201" s="24" t="s">
        <v>294</v>
      </c>
      <c r="AU201" s="24" t="s">
        <v>86</v>
      </c>
      <c r="AY201" s="24" t="s">
        <v>165</v>
      </c>
      <c r="BE201" s="138">
        <f>IF(U201="základná",N201,0)</f>
        <v>0</v>
      </c>
      <c r="BF201" s="138">
        <f>IF(U201="znížená",N201,0)</f>
        <v>0</v>
      </c>
      <c r="BG201" s="138">
        <f>IF(U201="zákl. prenesená",N201,0)</f>
        <v>0</v>
      </c>
      <c r="BH201" s="138">
        <f>IF(U201="zníž. prenesená",N201,0)</f>
        <v>0</v>
      </c>
      <c r="BI201" s="138">
        <f>IF(U201="nulová",N201,0)</f>
        <v>0</v>
      </c>
      <c r="BJ201" s="24" t="s">
        <v>86</v>
      </c>
      <c r="BK201" s="224">
        <f>ROUND(L201*K201,3)</f>
        <v>0</v>
      </c>
      <c r="BL201" s="24" t="s">
        <v>299</v>
      </c>
      <c r="BM201" s="24" t="s">
        <v>809</v>
      </c>
    </row>
    <row r="202" s="1" customFormat="1" ht="38.25" customHeight="1">
      <c r="B202" s="179"/>
      <c r="C202" s="215" t="s">
        <v>387</v>
      </c>
      <c r="D202" s="215" t="s">
        <v>166</v>
      </c>
      <c r="E202" s="216" t="s">
        <v>810</v>
      </c>
      <c r="F202" s="217" t="s">
        <v>811</v>
      </c>
      <c r="G202" s="217"/>
      <c r="H202" s="217"/>
      <c r="I202" s="217"/>
      <c r="J202" s="218" t="s">
        <v>297</v>
      </c>
      <c r="K202" s="219">
        <v>1</v>
      </c>
      <c r="L202" s="220">
        <v>0</v>
      </c>
      <c r="M202" s="220"/>
      <c r="N202" s="219">
        <f>ROUND(L202*K202,3)</f>
        <v>0</v>
      </c>
      <c r="O202" s="219"/>
      <c r="P202" s="219"/>
      <c r="Q202" s="219"/>
      <c r="R202" s="183"/>
      <c r="T202" s="221" t="s">
        <v>5</v>
      </c>
      <c r="U202" s="58" t="s">
        <v>44</v>
      </c>
      <c r="V202" s="49"/>
      <c r="W202" s="222">
        <f>V202*K202</f>
        <v>0</v>
      </c>
      <c r="X202" s="222">
        <v>0.00032000000000000003</v>
      </c>
      <c r="Y202" s="222">
        <f>X202*K202</f>
        <v>0.00032000000000000003</v>
      </c>
      <c r="Z202" s="222">
        <v>0</v>
      </c>
      <c r="AA202" s="223">
        <f>Z202*K202</f>
        <v>0</v>
      </c>
      <c r="AR202" s="24" t="s">
        <v>299</v>
      </c>
      <c r="AT202" s="24" t="s">
        <v>166</v>
      </c>
      <c r="AU202" s="24" t="s">
        <v>86</v>
      </c>
      <c r="AY202" s="24" t="s">
        <v>165</v>
      </c>
      <c r="BE202" s="138">
        <f>IF(U202="základná",N202,0)</f>
        <v>0</v>
      </c>
      <c r="BF202" s="138">
        <f>IF(U202="znížená",N202,0)</f>
        <v>0</v>
      </c>
      <c r="BG202" s="138">
        <f>IF(U202="zákl. prenesená",N202,0)</f>
        <v>0</v>
      </c>
      <c r="BH202" s="138">
        <f>IF(U202="zníž. prenesená",N202,0)</f>
        <v>0</v>
      </c>
      <c r="BI202" s="138">
        <f>IF(U202="nulová",N202,0)</f>
        <v>0</v>
      </c>
      <c r="BJ202" s="24" t="s">
        <v>86</v>
      </c>
      <c r="BK202" s="224">
        <f>ROUND(L202*K202,3)</f>
        <v>0</v>
      </c>
      <c r="BL202" s="24" t="s">
        <v>299</v>
      </c>
      <c r="BM202" s="24" t="s">
        <v>812</v>
      </c>
    </row>
    <row r="203" s="1" customFormat="1" ht="38.25" customHeight="1">
      <c r="B203" s="179"/>
      <c r="C203" s="266" t="s">
        <v>391</v>
      </c>
      <c r="D203" s="266" t="s">
        <v>294</v>
      </c>
      <c r="E203" s="267" t="s">
        <v>813</v>
      </c>
      <c r="F203" s="268" t="s">
        <v>814</v>
      </c>
      <c r="G203" s="268"/>
      <c r="H203" s="268"/>
      <c r="I203" s="268"/>
      <c r="J203" s="269" t="s">
        <v>297</v>
      </c>
      <c r="K203" s="270">
        <v>1</v>
      </c>
      <c r="L203" s="271">
        <v>0</v>
      </c>
      <c r="M203" s="271"/>
      <c r="N203" s="270">
        <f>ROUND(L203*K203,3)</f>
        <v>0</v>
      </c>
      <c r="O203" s="219"/>
      <c r="P203" s="219"/>
      <c r="Q203" s="219"/>
      <c r="R203" s="183"/>
      <c r="T203" s="221" t="s">
        <v>5</v>
      </c>
      <c r="U203" s="58" t="s">
        <v>44</v>
      </c>
      <c r="V203" s="49"/>
      <c r="W203" s="222">
        <f>V203*K203</f>
        <v>0</v>
      </c>
      <c r="X203" s="222">
        <v>0.098199999999999996</v>
      </c>
      <c r="Y203" s="222">
        <f>X203*K203</f>
        <v>0.098199999999999996</v>
      </c>
      <c r="Z203" s="222">
        <v>0</v>
      </c>
      <c r="AA203" s="223">
        <f>Z203*K203</f>
        <v>0</v>
      </c>
      <c r="AR203" s="24" t="s">
        <v>371</v>
      </c>
      <c r="AT203" s="24" t="s">
        <v>294</v>
      </c>
      <c r="AU203" s="24" t="s">
        <v>86</v>
      </c>
      <c r="AY203" s="24" t="s">
        <v>165</v>
      </c>
      <c r="BE203" s="138">
        <f>IF(U203="základná",N203,0)</f>
        <v>0</v>
      </c>
      <c r="BF203" s="138">
        <f>IF(U203="znížená",N203,0)</f>
        <v>0</v>
      </c>
      <c r="BG203" s="138">
        <f>IF(U203="zákl. prenesená",N203,0)</f>
        <v>0</v>
      </c>
      <c r="BH203" s="138">
        <f>IF(U203="zníž. prenesená",N203,0)</f>
        <v>0</v>
      </c>
      <c r="BI203" s="138">
        <f>IF(U203="nulová",N203,0)</f>
        <v>0</v>
      </c>
      <c r="BJ203" s="24" t="s">
        <v>86</v>
      </c>
      <c r="BK203" s="224">
        <f>ROUND(L203*K203,3)</f>
        <v>0</v>
      </c>
      <c r="BL203" s="24" t="s">
        <v>299</v>
      </c>
      <c r="BM203" s="24" t="s">
        <v>815</v>
      </c>
    </row>
    <row r="204" s="1" customFormat="1" ht="38.25" customHeight="1">
      <c r="B204" s="179"/>
      <c r="C204" s="215" t="s">
        <v>396</v>
      </c>
      <c r="D204" s="215" t="s">
        <v>166</v>
      </c>
      <c r="E204" s="216" t="s">
        <v>816</v>
      </c>
      <c r="F204" s="217" t="s">
        <v>817</v>
      </c>
      <c r="G204" s="217"/>
      <c r="H204" s="217"/>
      <c r="I204" s="217"/>
      <c r="J204" s="218" t="s">
        <v>426</v>
      </c>
      <c r="K204" s="220">
        <v>0</v>
      </c>
      <c r="L204" s="220">
        <v>0</v>
      </c>
      <c r="M204" s="220"/>
      <c r="N204" s="219">
        <f>ROUND(L204*K204,3)</f>
        <v>0</v>
      </c>
      <c r="O204" s="219"/>
      <c r="P204" s="219"/>
      <c r="Q204" s="219"/>
      <c r="R204" s="183"/>
      <c r="T204" s="221" t="s">
        <v>5</v>
      </c>
      <c r="U204" s="58" t="s">
        <v>44</v>
      </c>
      <c r="V204" s="49"/>
      <c r="W204" s="222">
        <f>V204*K204</f>
        <v>0</v>
      </c>
      <c r="X204" s="222">
        <v>0</v>
      </c>
      <c r="Y204" s="222">
        <f>X204*K204</f>
        <v>0</v>
      </c>
      <c r="Z204" s="222">
        <v>0</v>
      </c>
      <c r="AA204" s="223">
        <f>Z204*K204</f>
        <v>0</v>
      </c>
      <c r="AR204" s="24" t="s">
        <v>299</v>
      </c>
      <c r="AT204" s="24" t="s">
        <v>166</v>
      </c>
      <c r="AU204" s="24" t="s">
        <v>86</v>
      </c>
      <c r="AY204" s="24" t="s">
        <v>165</v>
      </c>
      <c r="BE204" s="138">
        <f>IF(U204="základná",N204,0)</f>
        <v>0</v>
      </c>
      <c r="BF204" s="138">
        <f>IF(U204="znížená",N204,0)</f>
        <v>0</v>
      </c>
      <c r="BG204" s="138">
        <f>IF(U204="zákl. prenesená",N204,0)</f>
        <v>0</v>
      </c>
      <c r="BH204" s="138">
        <f>IF(U204="zníž. prenesená",N204,0)</f>
        <v>0</v>
      </c>
      <c r="BI204" s="138">
        <f>IF(U204="nulová",N204,0)</f>
        <v>0</v>
      </c>
      <c r="BJ204" s="24" t="s">
        <v>86</v>
      </c>
      <c r="BK204" s="224">
        <f>ROUND(L204*K204,3)</f>
        <v>0</v>
      </c>
      <c r="BL204" s="24" t="s">
        <v>299</v>
      </c>
      <c r="BM204" s="24" t="s">
        <v>818</v>
      </c>
    </row>
    <row r="205" s="9" customFormat="1" ht="37.44" customHeight="1">
      <c r="B205" s="201"/>
      <c r="C205" s="202"/>
      <c r="D205" s="203" t="s">
        <v>139</v>
      </c>
      <c r="E205" s="203"/>
      <c r="F205" s="203"/>
      <c r="G205" s="203"/>
      <c r="H205" s="203"/>
      <c r="I205" s="203"/>
      <c r="J205" s="203"/>
      <c r="K205" s="203"/>
      <c r="L205" s="203"/>
      <c r="M205" s="203"/>
      <c r="N205" s="272">
        <f>BK205</f>
        <v>0</v>
      </c>
      <c r="O205" s="273"/>
      <c r="P205" s="273"/>
      <c r="Q205" s="273"/>
      <c r="R205" s="205"/>
      <c r="T205" s="206"/>
      <c r="U205" s="202"/>
      <c r="V205" s="202"/>
      <c r="W205" s="207">
        <f>W206</f>
        <v>0</v>
      </c>
      <c r="X205" s="202"/>
      <c r="Y205" s="207">
        <f>Y206</f>
        <v>0</v>
      </c>
      <c r="Z205" s="202"/>
      <c r="AA205" s="208">
        <f>AA206</f>
        <v>0</v>
      </c>
      <c r="AR205" s="209" t="s">
        <v>95</v>
      </c>
      <c r="AT205" s="210" t="s">
        <v>76</v>
      </c>
      <c r="AU205" s="210" t="s">
        <v>77</v>
      </c>
      <c r="AY205" s="209" t="s">
        <v>165</v>
      </c>
      <c r="BK205" s="211">
        <f>BK206</f>
        <v>0</v>
      </c>
    </row>
    <row r="206" s="9" customFormat="1" ht="19.92" customHeight="1">
      <c r="B206" s="201"/>
      <c r="C206" s="202"/>
      <c r="D206" s="212" t="s">
        <v>140</v>
      </c>
      <c r="E206" s="212"/>
      <c r="F206" s="212"/>
      <c r="G206" s="212"/>
      <c r="H206" s="212"/>
      <c r="I206" s="212"/>
      <c r="J206" s="212"/>
      <c r="K206" s="212"/>
      <c r="L206" s="212"/>
      <c r="M206" s="212"/>
      <c r="N206" s="213">
        <f>BK206</f>
        <v>0</v>
      </c>
      <c r="O206" s="214"/>
      <c r="P206" s="214"/>
      <c r="Q206" s="214"/>
      <c r="R206" s="205"/>
      <c r="T206" s="206"/>
      <c r="U206" s="202"/>
      <c r="V206" s="202"/>
      <c r="W206" s="207">
        <f>W207</f>
        <v>0</v>
      </c>
      <c r="X206" s="202"/>
      <c r="Y206" s="207">
        <f>Y207</f>
        <v>0</v>
      </c>
      <c r="Z206" s="202"/>
      <c r="AA206" s="208">
        <f>AA207</f>
        <v>0</v>
      </c>
      <c r="AR206" s="209" t="s">
        <v>95</v>
      </c>
      <c r="AT206" s="210" t="s">
        <v>76</v>
      </c>
      <c r="AU206" s="210" t="s">
        <v>83</v>
      </c>
      <c r="AY206" s="209" t="s">
        <v>165</v>
      </c>
      <c r="BK206" s="211">
        <f>BK207</f>
        <v>0</v>
      </c>
    </row>
    <row r="207" s="1" customFormat="1" ht="63.75" customHeight="1">
      <c r="B207" s="179"/>
      <c r="C207" s="215" t="s">
        <v>401</v>
      </c>
      <c r="D207" s="215" t="s">
        <v>166</v>
      </c>
      <c r="E207" s="216" t="s">
        <v>450</v>
      </c>
      <c r="F207" s="217" t="s">
        <v>451</v>
      </c>
      <c r="G207" s="217"/>
      <c r="H207" s="217"/>
      <c r="I207" s="217"/>
      <c r="J207" s="218" t="s">
        <v>431</v>
      </c>
      <c r="K207" s="219">
        <v>1</v>
      </c>
      <c r="L207" s="220">
        <v>0</v>
      </c>
      <c r="M207" s="220"/>
      <c r="N207" s="219">
        <f>ROUND(L207*K207,3)</f>
        <v>0</v>
      </c>
      <c r="O207" s="219"/>
      <c r="P207" s="219"/>
      <c r="Q207" s="219"/>
      <c r="R207" s="183"/>
      <c r="T207" s="221" t="s">
        <v>5</v>
      </c>
      <c r="U207" s="58" t="s">
        <v>44</v>
      </c>
      <c r="V207" s="49"/>
      <c r="W207" s="222">
        <f>V207*K207</f>
        <v>0</v>
      </c>
      <c r="X207" s="222">
        <v>0</v>
      </c>
      <c r="Y207" s="222">
        <f>X207*K207</f>
        <v>0</v>
      </c>
      <c r="Z207" s="222">
        <v>0</v>
      </c>
      <c r="AA207" s="223">
        <f>Z207*K207</f>
        <v>0</v>
      </c>
      <c r="AR207" s="24" t="s">
        <v>452</v>
      </c>
      <c r="AT207" s="24" t="s">
        <v>166</v>
      </c>
      <c r="AU207" s="24" t="s">
        <v>86</v>
      </c>
      <c r="AY207" s="24" t="s">
        <v>165</v>
      </c>
      <c r="BE207" s="138">
        <f>IF(U207="základná",N207,0)</f>
        <v>0</v>
      </c>
      <c r="BF207" s="138">
        <f>IF(U207="znížená",N207,0)</f>
        <v>0</v>
      </c>
      <c r="BG207" s="138">
        <f>IF(U207="zákl. prenesená",N207,0)</f>
        <v>0</v>
      </c>
      <c r="BH207" s="138">
        <f>IF(U207="zníž. prenesená",N207,0)</f>
        <v>0</v>
      </c>
      <c r="BI207" s="138">
        <f>IF(U207="nulová",N207,0)</f>
        <v>0</v>
      </c>
      <c r="BJ207" s="24" t="s">
        <v>86</v>
      </c>
      <c r="BK207" s="224">
        <f>ROUND(L207*K207,3)</f>
        <v>0</v>
      </c>
      <c r="BL207" s="24" t="s">
        <v>452</v>
      </c>
      <c r="BM207" s="24" t="s">
        <v>819</v>
      </c>
    </row>
    <row r="208" s="1" customFormat="1" ht="49.92" customHeight="1">
      <c r="B208" s="48"/>
      <c r="C208" s="49"/>
      <c r="D208" s="203" t="s">
        <v>454</v>
      </c>
      <c r="E208" s="49"/>
      <c r="F208" s="49"/>
      <c r="G208" s="49"/>
      <c r="H208" s="49"/>
      <c r="I208" s="49"/>
      <c r="J208" s="49"/>
      <c r="K208" s="49"/>
      <c r="L208" s="49"/>
      <c r="M208" s="49"/>
      <c r="N208" s="274">
        <f>BK208</f>
        <v>0</v>
      </c>
      <c r="O208" s="275"/>
      <c r="P208" s="275"/>
      <c r="Q208" s="275"/>
      <c r="R208" s="50"/>
      <c r="T208" s="276"/>
      <c r="U208" s="49"/>
      <c r="V208" s="49"/>
      <c r="W208" s="49"/>
      <c r="X208" s="49"/>
      <c r="Y208" s="49"/>
      <c r="Z208" s="49"/>
      <c r="AA208" s="96"/>
      <c r="AT208" s="24" t="s">
        <v>76</v>
      </c>
      <c r="AU208" s="24" t="s">
        <v>77</v>
      </c>
      <c r="AY208" s="24" t="s">
        <v>455</v>
      </c>
      <c r="BK208" s="224">
        <f>SUM(BK209:BK213)</f>
        <v>0</v>
      </c>
    </row>
    <row r="209" s="1" customFormat="1" ht="22.32" customHeight="1">
      <c r="B209" s="48"/>
      <c r="C209" s="277" t="s">
        <v>5</v>
      </c>
      <c r="D209" s="277" t="s">
        <v>166</v>
      </c>
      <c r="E209" s="278" t="s">
        <v>5</v>
      </c>
      <c r="F209" s="279" t="s">
        <v>5</v>
      </c>
      <c r="G209" s="279"/>
      <c r="H209" s="279"/>
      <c r="I209" s="279"/>
      <c r="J209" s="280" t="s">
        <v>5</v>
      </c>
      <c r="K209" s="220"/>
      <c r="L209" s="220"/>
      <c r="M209" s="281"/>
      <c r="N209" s="281">
        <f>BK209</f>
        <v>0</v>
      </c>
      <c r="O209" s="281"/>
      <c r="P209" s="281"/>
      <c r="Q209" s="281"/>
      <c r="R209" s="50"/>
      <c r="T209" s="221" t="s">
        <v>5</v>
      </c>
      <c r="U209" s="282" t="s">
        <v>44</v>
      </c>
      <c r="V209" s="49"/>
      <c r="W209" s="49"/>
      <c r="X209" s="49"/>
      <c r="Y209" s="49"/>
      <c r="Z209" s="49"/>
      <c r="AA209" s="96"/>
      <c r="AT209" s="24" t="s">
        <v>455</v>
      </c>
      <c r="AU209" s="24" t="s">
        <v>83</v>
      </c>
      <c r="AY209" s="24" t="s">
        <v>455</v>
      </c>
      <c r="BE209" s="138">
        <f>IF(U209="základná",N209,0)</f>
        <v>0</v>
      </c>
      <c r="BF209" s="138">
        <f>IF(U209="znížená",N209,0)</f>
        <v>0</v>
      </c>
      <c r="BG209" s="138">
        <f>IF(U209="zákl. prenesená",N209,0)</f>
        <v>0</v>
      </c>
      <c r="BH209" s="138">
        <f>IF(U209="zníž. prenesená",N209,0)</f>
        <v>0</v>
      </c>
      <c r="BI209" s="138">
        <f>IF(U209="nulová",N209,0)</f>
        <v>0</v>
      </c>
      <c r="BJ209" s="24" t="s">
        <v>86</v>
      </c>
      <c r="BK209" s="224">
        <f>L209*K209</f>
        <v>0</v>
      </c>
    </row>
    <row r="210" s="1" customFormat="1" ht="22.32" customHeight="1">
      <c r="B210" s="48"/>
      <c r="C210" s="277" t="s">
        <v>5</v>
      </c>
      <c r="D210" s="277" t="s">
        <v>166</v>
      </c>
      <c r="E210" s="278" t="s">
        <v>5</v>
      </c>
      <c r="F210" s="279" t="s">
        <v>5</v>
      </c>
      <c r="G210" s="279"/>
      <c r="H210" s="279"/>
      <c r="I210" s="279"/>
      <c r="J210" s="280" t="s">
        <v>5</v>
      </c>
      <c r="K210" s="220"/>
      <c r="L210" s="220"/>
      <c r="M210" s="281"/>
      <c r="N210" s="281">
        <f>BK210</f>
        <v>0</v>
      </c>
      <c r="O210" s="281"/>
      <c r="P210" s="281"/>
      <c r="Q210" s="281"/>
      <c r="R210" s="50"/>
      <c r="T210" s="221" t="s">
        <v>5</v>
      </c>
      <c r="U210" s="282" t="s">
        <v>44</v>
      </c>
      <c r="V210" s="49"/>
      <c r="W210" s="49"/>
      <c r="X210" s="49"/>
      <c r="Y210" s="49"/>
      <c r="Z210" s="49"/>
      <c r="AA210" s="96"/>
      <c r="AT210" s="24" t="s">
        <v>455</v>
      </c>
      <c r="AU210" s="24" t="s">
        <v>83</v>
      </c>
      <c r="AY210" s="24" t="s">
        <v>455</v>
      </c>
      <c r="BE210" s="138">
        <f>IF(U210="základná",N210,0)</f>
        <v>0</v>
      </c>
      <c r="BF210" s="138">
        <f>IF(U210="znížená",N210,0)</f>
        <v>0</v>
      </c>
      <c r="BG210" s="138">
        <f>IF(U210="zákl. prenesená",N210,0)</f>
        <v>0</v>
      </c>
      <c r="BH210" s="138">
        <f>IF(U210="zníž. prenesená",N210,0)</f>
        <v>0</v>
      </c>
      <c r="BI210" s="138">
        <f>IF(U210="nulová",N210,0)</f>
        <v>0</v>
      </c>
      <c r="BJ210" s="24" t="s">
        <v>86</v>
      </c>
      <c r="BK210" s="224">
        <f>L210*K210</f>
        <v>0</v>
      </c>
    </row>
    <row r="211" s="1" customFormat="1" ht="22.32" customHeight="1">
      <c r="B211" s="48"/>
      <c r="C211" s="277" t="s">
        <v>5</v>
      </c>
      <c r="D211" s="277" t="s">
        <v>166</v>
      </c>
      <c r="E211" s="278" t="s">
        <v>5</v>
      </c>
      <c r="F211" s="279" t="s">
        <v>5</v>
      </c>
      <c r="G211" s="279"/>
      <c r="H211" s="279"/>
      <c r="I211" s="279"/>
      <c r="J211" s="280" t="s">
        <v>5</v>
      </c>
      <c r="K211" s="220"/>
      <c r="L211" s="220"/>
      <c r="M211" s="281"/>
      <c r="N211" s="281">
        <f>BK211</f>
        <v>0</v>
      </c>
      <c r="O211" s="281"/>
      <c r="P211" s="281"/>
      <c r="Q211" s="281"/>
      <c r="R211" s="50"/>
      <c r="T211" s="221" t="s">
        <v>5</v>
      </c>
      <c r="U211" s="282" t="s">
        <v>44</v>
      </c>
      <c r="V211" s="49"/>
      <c r="W211" s="49"/>
      <c r="X211" s="49"/>
      <c r="Y211" s="49"/>
      <c r="Z211" s="49"/>
      <c r="AA211" s="96"/>
      <c r="AT211" s="24" t="s">
        <v>455</v>
      </c>
      <c r="AU211" s="24" t="s">
        <v>83</v>
      </c>
      <c r="AY211" s="24" t="s">
        <v>455</v>
      </c>
      <c r="BE211" s="138">
        <f>IF(U211="základná",N211,0)</f>
        <v>0</v>
      </c>
      <c r="BF211" s="138">
        <f>IF(U211="znížená",N211,0)</f>
        <v>0</v>
      </c>
      <c r="BG211" s="138">
        <f>IF(U211="zákl. prenesená",N211,0)</f>
        <v>0</v>
      </c>
      <c r="BH211" s="138">
        <f>IF(U211="zníž. prenesená",N211,0)</f>
        <v>0</v>
      </c>
      <c r="BI211" s="138">
        <f>IF(U211="nulová",N211,0)</f>
        <v>0</v>
      </c>
      <c r="BJ211" s="24" t="s">
        <v>86</v>
      </c>
      <c r="BK211" s="224">
        <f>L211*K211</f>
        <v>0</v>
      </c>
    </row>
    <row r="212" s="1" customFormat="1" ht="22.32" customHeight="1">
      <c r="B212" s="48"/>
      <c r="C212" s="277" t="s">
        <v>5</v>
      </c>
      <c r="D212" s="277" t="s">
        <v>166</v>
      </c>
      <c r="E212" s="278" t="s">
        <v>5</v>
      </c>
      <c r="F212" s="279" t="s">
        <v>5</v>
      </c>
      <c r="G212" s="279"/>
      <c r="H212" s="279"/>
      <c r="I212" s="279"/>
      <c r="J212" s="280" t="s">
        <v>5</v>
      </c>
      <c r="K212" s="220"/>
      <c r="L212" s="220"/>
      <c r="M212" s="281"/>
      <c r="N212" s="281">
        <f>BK212</f>
        <v>0</v>
      </c>
      <c r="O212" s="281"/>
      <c r="P212" s="281"/>
      <c r="Q212" s="281"/>
      <c r="R212" s="50"/>
      <c r="T212" s="221" t="s">
        <v>5</v>
      </c>
      <c r="U212" s="282" t="s">
        <v>44</v>
      </c>
      <c r="V212" s="49"/>
      <c r="W212" s="49"/>
      <c r="X212" s="49"/>
      <c r="Y212" s="49"/>
      <c r="Z212" s="49"/>
      <c r="AA212" s="96"/>
      <c r="AT212" s="24" t="s">
        <v>455</v>
      </c>
      <c r="AU212" s="24" t="s">
        <v>83</v>
      </c>
      <c r="AY212" s="24" t="s">
        <v>455</v>
      </c>
      <c r="BE212" s="138">
        <f>IF(U212="základná",N212,0)</f>
        <v>0</v>
      </c>
      <c r="BF212" s="138">
        <f>IF(U212="znížená",N212,0)</f>
        <v>0</v>
      </c>
      <c r="BG212" s="138">
        <f>IF(U212="zákl. prenesená",N212,0)</f>
        <v>0</v>
      </c>
      <c r="BH212" s="138">
        <f>IF(U212="zníž. prenesená",N212,0)</f>
        <v>0</v>
      </c>
      <c r="BI212" s="138">
        <f>IF(U212="nulová",N212,0)</f>
        <v>0</v>
      </c>
      <c r="BJ212" s="24" t="s">
        <v>86</v>
      </c>
      <c r="BK212" s="224">
        <f>L212*K212</f>
        <v>0</v>
      </c>
    </row>
    <row r="213" s="1" customFormat="1" ht="22.32" customHeight="1">
      <c r="B213" s="48"/>
      <c r="C213" s="277" t="s">
        <v>5</v>
      </c>
      <c r="D213" s="277" t="s">
        <v>166</v>
      </c>
      <c r="E213" s="278" t="s">
        <v>5</v>
      </c>
      <c r="F213" s="279" t="s">
        <v>5</v>
      </c>
      <c r="G213" s="279"/>
      <c r="H213" s="279"/>
      <c r="I213" s="279"/>
      <c r="J213" s="280" t="s">
        <v>5</v>
      </c>
      <c r="K213" s="220"/>
      <c r="L213" s="220"/>
      <c r="M213" s="281"/>
      <c r="N213" s="281">
        <f>BK213</f>
        <v>0</v>
      </c>
      <c r="O213" s="281"/>
      <c r="P213" s="281"/>
      <c r="Q213" s="281"/>
      <c r="R213" s="50"/>
      <c r="T213" s="221" t="s">
        <v>5</v>
      </c>
      <c r="U213" s="282" t="s">
        <v>44</v>
      </c>
      <c r="V213" s="74"/>
      <c r="W213" s="74"/>
      <c r="X213" s="74"/>
      <c r="Y213" s="74"/>
      <c r="Z213" s="74"/>
      <c r="AA213" s="76"/>
      <c r="AT213" s="24" t="s">
        <v>455</v>
      </c>
      <c r="AU213" s="24" t="s">
        <v>83</v>
      </c>
      <c r="AY213" s="24" t="s">
        <v>455</v>
      </c>
      <c r="BE213" s="138">
        <f>IF(U213="základná",N213,0)</f>
        <v>0</v>
      </c>
      <c r="BF213" s="138">
        <f>IF(U213="znížená",N213,0)</f>
        <v>0</v>
      </c>
      <c r="BG213" s="138">
        <f>IF(U213="zákl. prenesená",N213,0)</f>
        <v>0</v>
      </c>
      <c r="BH213" s="138">
        <f>IF(U213="zníž. prenesená",N213,0)</f>
        <v>0</v>
      </c>
      <c r="BI213" s="138">
        <f>IF(U213="nulová",N213,0)</f>
        <v>0</v>
      </c>
      <c r="BJ213" s="24" t="s">
        <v>86</v>
      </c>
      <c r="BK213" s="224">
        <f>L213*K213</f>
        <v>0</v>
      </c>
    </row>
    <row r="214" s="1" customFormat="1" ht="6.96" customHeight="1">
      <c r="B214" s="77"/>
      <c r="C214" s="78"/>
      <c r="D214" s="78"/>
      <c r="E214" s="78"/>
      <c r="F214" s="78"/>
      <c r="G214" s="78"/>
      <c r="H214" s="78"/>
      <c r="I214" s="78"/>
      <c r="J214" s="78"/>
      <c r="K214" s="78"/>
      <c r="L214" s="78"/>
      <c r="M214" s="78"/>
      <c r="N214" s="78"/>
      <c r="O214" s="78"/>
      <c r="P214" s="78"/>
      <c r="Q214" s="78"/>
      <c r="R214" s="79"/>
    </row>
  </sheetData>
  <mergeCells count="249">
    <mergeCell ref="C2:Q2"/>
    <mergeCell ref="C4:Q4"/>
    <mergeCell ref="F6:P6"/>
    <mergeCell ref="F7:P7"/>
    <mergeCell ref="O9:P9"/>
    <mergeCell ref="O11:P11"/>
    <mergeCell ref="O12:P12"/>
    <mergeCell ref="O14:P14"/>
    <mergeCell ref="E15:L15"/>
    <mergeCell ref="O15:P15"/>
    <mergeCell ref="O17:P17"/>
    <mergeCell ref="O18:P18"/>
    <mergeCell ref="O20:P20"/>
    <mergeCell ref="O21:P21"/>
    <mergeCell ref="E24:L24"/>
    <mergeCell ref="M27:P27"/>
    <mergeCell ref="M28:P28"/>
    <mergeCell ref="M30:P30"/>
    <mergeCell ref="H32:J32"/>
    <mergeCell ref="M32:P32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C76:Q76"/>
    <mergeCell ref="F78:P78"/>
    <mergeCell ref="F79:P79"/>
    <mergeCell ref="M81:P81"/>
    <mergeCell ref="M83:Q83"/>
    <mergeCell ref="M84:Q84"/>
    <mergeCell ref="C86:G86"/>
    <mergeCell ref="N86:Q86"/>
    <mergeCell ref="N88:Q88"/>
    <mergeCell ref="N89:Q89"/>
    <mergeCell ref="N90:Q90"/>
    <mergeCell ref="N91:Q91"/>
    <mergeCell ref="N92:Q92"/>
    <mergeCell ref="N93:Q93"/>
    <mergeCell ref="N94:Q94"/>
    <mergeCell ref="N95:Q95"/>
    <mergeCell ref="N96:Q96"/>
    <mergeCell ref="N97:Q97"/>
    <mergeCell ref="N98:Q98"/>
    <mergeCell ref="N99:Q99"/>
    <mergeCell ref="N101:Q101"/>
    <mergeCell ref="D102:H102"/>
    <mergeCell ref="N102:Q102"/>
    <mergeCell ref="D103:H103"/>
    <mergeCell ref="N103:Q103"/>
    <mergeCell ref="D104:H104"/>
    <mergeCell ref="N104:Q104"/>
    <mergeCell ref="D105:H105"/>
    <mergeCell ref="N105:Q105"/>
    <mergeCell ref="D106:H106"/>
    <mergeCell ref="N106:Q106"/>
    <mergeCell ref="N107:Q107"/>
    <mergeCell ref="L109:Q109"/>
    <mergeCell ref="C115:Q115"/>
    <mergeCell ref="F117:P117"/>
    <mergeCell ref="F118:P118"/>
    <mergeCell ref="M120:P120"/>
    <mergeCell ref="M122:Q122"/>
    <mergeCell ref="M123:Q123"/>
    <mergeCell ref="F125:I125"/>
    <mergeCell ref="L125:M125"/>
    <mergeCell ref="N125:Q125"/>
    <mergeCell ref="F129:I129"/>
    <mergeCell ref="L129:M129"/>
    <mergeCell ref="N129:Q129"/>
    <mergeCell ref="F130:I130"/>
    <mergeCell ref="F131:I131"/>
    <mergeCell ref="L131:M131"/>
    <mergeCell ref="N131:Q131"/>
    <mergeCell ref="F132:I132"/>
    <mergeCell ref="L132:M132"/>
    <mergeCell ref="N132:Q132"/>
    <mergeCell ref="F133:I133"/>
    <mergeCell ref="L133:M133"/>
    <mergeCell ref="N133:Q133"/>
    <mergeCell ref="F134:I134"/>
    <mergeCell ref="L134:M134"/>
    <mergeCell ref="N134:Q134"/>
    <mergeCell ref="F136:I136"/>
    <mergeCell ref="L136:M136"/>
    <mergeCell ref="N136:Q136"/>
    <mergeCell ref="F137:I137"/>
    <mergeCell ref="L137:M137"/>
    <mergeCell ref="N137:Q137"/>
    <mergeCell ref="F138:I138"/>
    <mergeCell ref="F139:I139"/>
    <mergeCell ref="F140:I140"/>
    <mergeCell ref="F141:I141"/>
    <mergeCell ref="L141:M141"/>
    <mergeCell ref="N141:Q141"/>
    <mergeCell ref="F142:I142"/>
    <mergeCell ref="F143:I143"/>
    <mergeCell ref="L143:M143"/>
    <mergeCell ref="N143:Q143"/>
    <mergeCell ref="F144:I144"/>
    <mergeCell ref="F145:I145"/>
    <mergeCell ref="F146:I146"/>
    <mergeCell ref="F147:I147"/>
    <mergeCell ref="F148:I148"/>
    <mergeCell ref="F149:I149"/>
    <mergeCell ref="L149:M149"/>
    <mergeCell ref="N149:Q149"/>
    <mergeCell ref="F150:I150"/>
    <mergeCell ref="F151:I151"/>
    <mergeCell ref="F152:I152"/>
    <mergeCell ref="F153:I153"/>
    <mergeCell ref="L153:M153"/>
    <mergeCell ref="N153:Q153"/>
    <mergeCell ref="F154:I154"/>
    <mergeCell ref="F155:I155"/>
    <mergeCell ref="F156:I156"/>
    <mergeCell ref="F157:I157"/>
    <mergeCell ref="L157:M157"/>
    <mergeCell ref="N157:Q157"/>
    <mergeCell ref="F158:I158"/>
    <mergeCell ref="L158:M158"/>
    <mergeCell ref="N158:Q158"/>
    <mergeCell ref="F159:I159"/>
    <mergeCell ref="L159:M159"/>
    <mergeCell ref="N159:Q159"/>
    <mergeCell ref="F160:I160"/>
    <mergeCell ref="L160:M160"/>
    <mergeCell ref="N160:Q160"/>
    <mergeCell ref="F161:I161"/>
    <mergeCell ref="L161:M161"/>
    <mergeCell ref="N161:Q161"/>
    <mergeCell ref="F162:I162"/>
    <mergeCell ref="L162:M162"/>
    <mergeCell ref="N162:Q162"/>
    <mergeCell ref="F163:I163"/>
    <mergeCell ref="L163:M163"/>
    <mergeCell ref="N163:Q163"/>
    <mergeCell ref="F165:I165"/>
    <mergeCell ref="L165:M165"/>
    <mergeCell ref="N165:Q165"/>
    <mergeCell ref="F168:I168"/>
    <mergeCell ref="L168:M168"/>
    <mergeCell ref="N168:Q168"/>
    <mergeCell ref="F169:I169"/>
    <mergeCell ref="F170:I170"/>
    <mergeCell ref="F171:I171"/>
    <mergeCell ref="F173:I173"/>
    <mergeCell ref="L173:M173"/>
    <mergeCell ref="N173:Q173"/>
    <mergeCell ref="F174:I174"/>
    <mergeCell ref="F175:I175"/>
    <mergeCell ref="F176:I176"/>
    <mergeCell ref="F177:I177"/>
    <mergeCell ref="F178:I178"/>
    <mergeCell ref="F179:I179"/>
    <mergeCell ref="F180:I180"/>
    <mergeCell ref="F181:I181"/>
    <mergeCell ref="F182:I182"/>
    <mergeCell ref="F183:I183"/>
    <mergeCell ref="F184:I184"/>
    <mergeCell ref="F185:I185"/>
    <mergeCell ref="F186:I186"/>
    <mergeCell ref="L186:M186"/>
    <mergeCell ref="N186:Q186"/>
    <mergeCell ref="F187:I187"/>
    <mergeCell ref="L187:M187"/>
    <mergeCell ref="N187:Q187"/>
    <mergeCell ref="F188:I188"/>
    <mergeCell ref="L188:M188"/>
    <mergeCell ref="N188:Q188"/>
    <mergeCell ref="F189:I189"/>
    <mergeCell ref="L189:M189"/>
    <mergeCell ref="N189:Q189"/>
    <mergeCell ref="F190:I190"/>
    <mergeCell ref="L190:M190"/>
    <mergeCell ref="N190:Q190"/>
    <mergeCell ref="F191:I191"/>
    <mergeCell ref="L191:M191"/>
    <mergeCell ref="N191:Q191"/>
    <mergeCell ref="F192:I192"/>
    <mergeCell ref="L192:M192"/>
    <mergeCell ref="N192:Q192"/>
    <mergeCell ref="F193:I193"/>
    <mergeCell ref="L193:M193"/>
    <mergeCell ref="N193:Q193"/>
    <mergeCell ref="F194:I194"/>
    <mergeCell ref="L194:M194"/>
    <mergeCell ref="N194:Q194"/>
    <mergeCell ref="F195:I195"/>
    <mergeCell ref="L195:M195"/>
    <mergeCell ref="N195:Q195"/>
    <mergeCell ref="F196:I196"/>
    <mergeCell ref="L196:M196"/>
    <mergeCell ref="N196:Q196"/>
    <mergeCell ref="F197:I197"/>
    <mergeCell ref="L197:M197"/>
    <mergeCell ref="N197:Q197"/>
    <mergeCell ref="F199:I199"/>
    <mergeCell ref="L199:M199"/>
    <mergeCell ref="N199:Q199"/>
    <mergeCell ref="F200:I200"/>
    <mergeCell ref="F201:I201"/>
    <mergeCell ref="L201:M201"/>
    <mergeCell ref="N201:Q201"/>
    <mergeCell ref="F202:I202"/>
    <mergeCell ref="L202:M202"/>
    <mergeCell ref="N202:Q202"/>
    <mergeCell ref="F203:I203"/>
    <mergeCell ref="L203:M203"/>
    <mergeCell ref="N203:Q203"/>
    <mergeCell ref="F204:I204"/>
    <mergeCell ref="L204:M204"/>
    <mergeCell ref="N204:Q204"/>
    <mergeCell ref="F207:I207"/>
    <mergeCell ref="L207:M207"/>
    <mergeCell ref="N207:Q207"/>
    <mergeCell ref="F209:I209"/>
    <mergeCell ref="L209:M209"/>
    <mergeCell ref="N209:Q209"/>
    <mergeCell ref="F210:I210"/>
    <mergeCell ref="L210:M210"/>
    <mergeCell ref="N210:Q210"/>
    <mergeCell ref="F211:I211"/>
    <mergeCell ref="L211:M211"/>
    <mergeCell ref="N211:Q211"/>
    <mergeCell ref="F212:I212"/>
    <mergeCell ref="L212:M212"/>
    <mergeCell ref="N212:Q212"/>
    <mergeCell ref="F213:I213"/>
    <mergeCell ref="L213:M213"/>
    <mergeCell ref="N213:Q213"/>
    <mergeCell ref="N126:Q126"/>
    <mergeCell ref="N127:Q127"/>
    <mergeCell ref="N128:Q128"/>
    <mergeCell ref="N135:Q135"/>
    <mergeCell ref="N164:Q164"/>
    <mergeCell ref="N166:Q166"/>
    <mergeCell ref="N167:Q167"/>
    <mergeCell ref="N172:Q172"/>
    <mergeCell ref="N198:Q198"/>
    <mergeCell ref="N205:Q205"/>
    <mergeCell ref="N206:Q206"/>
    <mergeCell ref="N208:Q208"/>
    <mergeCell ref="H1:K1"/>
    <mergeCell ref="S2:AC2"/>
  </mergeCells>
  <dataValidations count="2">
    <dataValidation type="list" allowBlank="1" showInputMessage="1" showErrorMessage="1" error="Povolené sú hodnoty K, M." sqref="D209:D214">
      <formula1>"K, M"</formula1>
    </dataValidation>
    <dataValidation type="list" allowBlank="1" showInputMessage="1" showErrorMessage="1" error="Povolené sú hodnoty základná, znížená, nulová." sqref="U209:U214">
      <formula1>"základná, znížená, nulová"</formula1>
    </dataValidation>
  </dataValidations>
  <hyperlinks>
    <hyperlink ref="F1:G1" location="C2" display="1) Krycí list rozpočtu"/>
    <hyperlink ref="H1:K1" location="C86" display="2) Rekapitulácia rozpočtu"/>
    <hyperlink ref="L1" location="C125" display="3) Rozpočet"/>
    <hyperlink ref="S1:T1" location="'Rekapitulácia stavby'!C2" display="Rekapitulácia stavby"/>
  </hyperlinks>
  <pageMargins left="0.5833333" right="0.5833333" top="0.5" bottom="0.4666667" header="0" footer="0"/>
  <pageSetup paperSize="9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1.17" customWidth="1"/>
    <col min="7" max="7" width="11.17" customWidth="1"/>
    <col min="8" max="8" width="12.5" customWidth="1"/>
    <col min="9" max="9" width="7" customWidth="1"/>
    <col min="10" max="10" width="5.17" customWidth="1"/>
    <col min="11" max="11" width="11.5" customWidth="1"/>
    <col min="12" max="12" width="12" customWidth="1"/>
    <col min="13" max="13" width="6" customWidth="1"/>
    <col min="14" max="14" width="6" customWidth="1"/>
    <col min="15" max="15" width="2" customWidth="1"/>
    <col min="16" max="16" width="12.5" customWidth="1"/>
    <col min="17" max="17" width="4.17" customWidth="1"/>
    <col min="18" max="18" width="1.67" customWidth="1"/>
    <col min="19" max="19" width="8.17" customWidth="1"/>
    <col min="20" max="20" width="29.67" hidden="1" customWidth="1"/>
    <col min="21" max="21" width="16.33" hidden="1" customWidth="1"/>
    <col min="22" max="22" width="12.33" hidden="1" customWidth="1"/>
    <col min="23" max="23" width="16.33" hidden="1" customWidth="1"/>
    <col min="24" max="24" width="12.17" hidden="1" customWidth="1"/>
    <col min="25" max="25" width="15" hidden="1" customWidth="1"/>
    <col min="26" max="26" width="11" hidden="1" customWidth="1"/>
    <col min="27" max="27" width="15" hidden="1" customWidth="1"/>
    <col min="28" max="28" width="16.33" hidden="1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149"/>
      <c r="B1" s="15"/>
      <c r="C1" s="15"/>
      <c r="D1" s="16" t="s">
        <v>1</v>
      </c>
      <c r="E1" s="15"/>
      <c r="F1" s="17" t="s">
        <v>116</v>
      </c>
      <c r="G1" s="17"/>
      <c r="H1" s="150" t="s">
        <v>117</v>
      </c>
      <c r="I1" s="150"/>
      <c r="J1" s="150"/>
      <c r="K1" s="150"/>
      <c r="L1" s="17" t="s">
        <v>118</v>
      </c>
      <c r="M1" s="15"/>
      <c r="N1" s="15"/>
      <c r="O1" s="16" t="s">
        <v>119</v>
      </c>
      <c r="P1" s="15"/>
      <c r="Q1" s="15"/>
      <c r="R1" s="15"/>
      <c r="S1" s="17" t="s">
        <v>120</v>
      </c>
      <c r="T1" s="17"/>
      <c r="U1" s="149"/>
      <c r="V1" s="149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</row>
    <row r="2" ht="36.96" customHeight="1">
      <c r="C2" s="21" t="s">
        <v>7</v>
      </c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  <c r="P2" s="22"/>
      <c r="Q2" s="22"/>
      <c r="S2" s="23" t="s">
        <v>8</v>
      </c>
      <c r="AT2" s="24" t="s">
        <v>94</v>
      </c>
    </row>
    <row r="3" ht="6.96" customHeight="1">
      <c r="B3" s="25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  <c r="Q3" s="26"/>
      <c r="R3" s="27"/>
      <c r="AT3" s="24" t="s">
        <v>77</v>
      </c>
    </row>
    <row r="4" ht="36.96" customHeight="1">
      <c r="B4" s="28"/>
      <c r="C4" s="29" t="s">
        <v>121</v>
      </c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1"/>
      <c r="T4" s="22" t="s">
        <v>12</v>
      </c>
      <c r="AT4" s="24" t="s">
        <v>6</v>
      </c>
    </row>
    <row r="5" ht="6.96" customHeight="1">
      <c r="B5" s="28"/>
      <c r="C5" s="33"/>
      <c r="D5" s="33"/>
      <c r="E5" s="33"/>
      <c r="F5" s="33"/>
      <c r="G5" s="33"/>
      <c r="H5" s="33"/>
      <c r="I5" s="33"/>
      <c r="J5" s="33"/>
      <c r="K5" s="33"/>
      <c r="L5" s="33"/>
      <c r="M5" s="33"/>
      <c r="N5" s="33"/>
      <c r="O5" s="33"/>
      <c r="P5" s="33"/>
      <c r="Q5" s="33"/>
      <c r="R5" s="31"/>
    </row>
    <row r="6" ht="25.44" customHeight="1">
      <c r="B6" s="28"/>
      <c r="C6" s="33"/>
      <c r="D6" s="40" t="s">
        <v>17</v>
      </c>
      <c r="E6" s="33"/>
      <c r="F6" s="151" t="str">
        <f>'Rekapitulácia stavby'!K6</f>
        <v xml:space="preserve">Denný stacionár  Moravany nad Váhom</v>
      </c>
      <c r="G6" s="40"/>
      <c r="H6" s="40"/>
      <c r="I6" s="40"/>
      <c r="J6" s="40"/>
      <c r="K6" s="40"/>
      <c r="L6" s="40"/>
      <c r="M6" s="40"/>
      <c r="N6" s="40"/>
      <c r="O6" s="40"/>
      <c r="P6" s="40"/>
      <c r="Q6" s="33"/>
      <c r="R6" s="31"/>
    </row>
    <row r="7" s="1" customFormat="1" ht="32.88" customHeight="1">
      <c r="B7" s="48"/>
      <c r="C7" s="49"/>
      <c r="D7" s="37" t="s">
        <v>122</v>
      </c>
      <c r="E7" s="49"/>
      <c r="F7" s="38" t="s">
        <v>820</v>
      </c>
      <c r="G7" s="49"/>
      <c r="H7" s="49"/>
      <c r="I7" s="49"/>
      <c r="J7" s="49"/>
      <c r="K7" s="49"/>
      <c r="L7" s="49"/>
      <c r="M7" s="49"/>
      <c r="N7" s="49"/>
      <c r="O7" s="49"/>
      <c r="P7" s="49"/>
      <c r="Q7" s="49"/>
      <c r="R7" s="50"/>
    </row>
    <row r="8" s="1" customFormat="1" ht="14.4" customHeight="1">
      <c r="B8" s="48"/>
      <c r="C8" s="49"/>
      <c r="D8" s="40" t="s">
        <v>19</v>
      </c>
      <c r="E8" s="49"/>
      <c r="F8" s="35" t="s">
        <v>5</v>
      </c>
      <c r="G8" s="49"/>
      <c r="H8" s="49"/>
      <c r="I8" s="49"/>
      <c r="J8" s="49"/>
      <c r="K8" s="49"/>
      <c r="L8" s="49"/>
      <c r="M8" s="40" t="s">
        <v>20</v>
      </c>
      <c r="N8" s="49"/>
      <c r="O8" s="35" t="s">
        <v>5</v>
      </c>
      <c r="P8" s="49"/>
      <c r="Q8" s="49"/>
      <c r="R8" s="50"/>
    </row>
    <row r="9" s="1" customFormat="1" ht="14.4" customHeight="1">
      <c r="B9" s="48"/>
      <c r="C9" s="49"/>
      <c r="D9" s="40" t="s">
        <v>21</v>
      </c>
      <c r="E9" s="49"/>
      <c r="F9" s="35" t="s">
        <v>22</v>
      </c>
      <c r="G9" s="49"/>
      <c r="H9" s="49"/>
      <c r="I9" s="49"/>
      <c r="J9" s="49"/>
      <c r="K9" s="49"/>
      <c r="L9" s="49"/>
      <c r="M9" s="40" t="s">
        <v>23</v>
      </c>
      <c r="N9" s="49"/>
      <c r="O9" s="152" t="str">
        <f>'Rekapitulácia stavby'!AN8</f>
        <v>28. 5. 2019</v>
      </c>
      <c r="P9" s="92"/>
      <c r="Q9" s="49"/>
      <c r="R9" s="50"/>
    </row>
    <row r="10" s="1" customFormat="1" ht="10.8" customHeight="1">
      <c r="B10" s="48"/>
      <c r="C10" s="49"/>
      <c r="D10" s="49"/>
      <c r="E10" s="49"/>
      <c r="F10" s="49"/>
      <c r="G10" s="49"/>
      <c r="H10" s="49"/>
      <c r="I10" s="49"/>
      <c r="J10" s="49"/>
      <c r="K10" s="49"/>
      <c r="L10" s="49"/>
      <c r="M10" s="49"/>
      <c r="N10" s="49"/>
      <c r="O10" s="49"/>
      <c r="P10" s="49"/>
      <c r="Q10" s="49"/>
      <c r="R10" s="50"/>
    </row>
    <row r="11" s="1" customFormat="1" ht="14.4" customHeight="1">
      <c r="B11" s="48"/>
      <c r="C11" s="49"/>
      <c r="D11" s="40" t="s">
        <v>25</v>
      </c>
      <c r="E11" s="49"/>
      <c r="F11" s="49"/>
      <c r="G11" s="49"/>
      <c r="H11" s="49"/>
      <c r="I11" s="49"/>
      <c r="J11" s="49"/>
      <c r="K11" s="49"/>
      <c r="L11" s="49"/>
      <c r="M11" s="40" t="s">
        <v>26</v>
      </c>
      <c r="N11" s="49"/>
      <c r="O11" s="35" t="s">
        <v>5</v>
      </c>
      <c r="P11" s="35"/>
      <c r="Q11" s="49"/>
      <c r="R11" s="50"/>
    </row>
    <row r="12" s="1" customFormat="1" ht="18" customHeight="1">
      <c r="B12" s="48"/>
      <c r="C12" s="49"/>
      <c r="D12" s="49"/>
      <c r="E12" s="35" t="s">
        <v>27</v>
      </c>
      <c r="F12" s="49"/>
      <c r="G12" s="49"/>
      <c r="H12" s="49"/>
      <c r="I12" s="49"/>
      <c r="J12" s="49"/>
      <c r="K12" s="49"/>
      <c r="L12" s="49"/>
      <c r="M12" s="40" t="s">
        <v>28</v>
      </c>
      <c r="N12" s="49"/>
      <c r="O12" s="35" t="s">
        <v>5</v>
      </c>
      <c r="P12" s="35"/>
      <c r="Q12" s="49"/>
      <c r="R12" s="50"/>
    </row>
    <row r="13" s="1" customFormat="1" ht="6.96" customHeight="1">
      <c r="B13" s="48"/>
      <c r="C13" s="49"/>
      <c r="D13" s="49"/>
      <c r="E13" s="49"/>
      <c r="F13" s="49"/>
      <c r="G13" s="49"/>
      <c r="H13" s="49"/>
      <c r="I13" s="49"/>
      <c r="J13" s="49"/>
      <c r="K13" s="49"/>
      <c r="L13" s="49"/>
      <c r="M13" s="49"/>
      <c r="N13" s="49"/>
      <c r="O13" s="49"/>
      <c r="P13" s="49"/>
      <c r="Q13" s="49"/>
      <c r="R13" s="50"/>
    </row>
    <row r="14" s="1" customFormat="1" ht="14.4" customHeight="1">
      <c r="B14" s="48"/>
      <c r="C14" s="49"/>
      <c r="D14" s="40" t="s">
        <v>29</v>
      </c>
      <c r="E14" s="49"/>
      <c r="F14" s="49"/>
      <c r="G14" s="49"/>
      <c r="H14" s="49"/>
      <c r="I14" s="49"/>
      <c r="J14" s="49"/>
      <c r="K14" s="49"/>
      <c r="L14" s="49"/>
      <c r="M14" s="40" t="s">
        <v>26</v>
      </c>
      <c r="N14" s="49"/>
      <c r="O14" s="41" t="str">
        <f>IF('Rekapitulácia stavby'!AN13="","",'Rekapitulácia stavby'!AN13)</f>
        <v>Vyplň údaj</v>
      </c>
      <c r="P14" s="35"/>
      <c r="Q14" s="49"/>
      <c r="R14" s="50"/>
    </row>
    <row r="15" s="1" customFormat="1" ht="18" customHeight="1">
      <c r="B15" s="48"/>
      <c r="C15" s="49"/>
      <c r="D15" s="49"/>
      <c r="E15" s="41" t="str">
        <f>IF('Rekapitulácia stavby'!E14="","",'Rekapitulácia stavby'!E14)</f>
        <v>Vyplň údaj</v>
      </c>
      <c r="F15" s="153"/>
      <c r="G15" s="153"/>
      <c r="H15" s="153"/>
      <c r="I15" s="153"/>
      <c r="J15" s="153"/>
      <c r="K15" s="153"/>
      <c r="L15" s="153"/>
      <c r="M15" s="40" t="s">
        <v>28</v>
      </c>
      <c r="N15" s="49"/>
      <c r="O15" s="41" t="str">
        <f>IF('Rekapitulácia stavby'!AN14="","",'Rekapitulácia stavby'!AN14)</f>
        <v>Vyplň údaj</v>
      </c>
      <c r="P15" s="35"/>
      <c r="Q15" s="49"/>
      <c r="R15" s="50"/>
    </row>
    <row r="16" s="1" customFormat="1" ht="6.96" customHeight="1">
      <c r="B16" s="48"/>
      <c r="C16" s="49"/>
      <c r="D16" s="49"/>
      <c r="E16" s="49"/>
      <c r="F16" s="49"/>
      <c r="G16" s="49"/>
      <c r="H16" s="49"/>
      <c r="I16" s="49"/>
      <c r="J16" s="49"/>
      <c r="K16" s="49"/>
      <c r="L16" s="49"/>
      <c r="M16" s="49"/>
      <c r="N16" s="49"/>
      <c r="O16" s="49"/>
      <c r="P16" s="49"/>
      <c r="Q16" s="49"/>
      <c r="R16" s="50"/>
    </row>
    <row r="17" s="1" customFormat="1" ht="14.4" customHeight="1">
      <c r="B17" s="48"/>
      <c r="C17" s="49"/>
      <c r="D17" s="40" t="s">
        <v>31</v>
      </c>
      <c r="E17" s="49"/>
      <c r="F17" s="49"/>
      <c r="G17" s="49"/>
      <c r="H17" s="49"/>
      <c r="I17" s="49"/>
      <c r="J17" s="49"/>
      <c r="K17" s="49"/>
      <c r="L17" s="49"/>
      <c r="M17" s="40" t="s">
        <v>26</v>
      </c>
      <c r="N17" s="49"/>
      <c r="O17" s="35" t="str">
        <f>IF('Rekapitulácia stavby'!AN16="","",'Rekapitulácia stavby'!AN16)</f>
        <v/>
      </c>
      <c r="P17" s="35"/>
      <c r="Q17" s="49"/>
      <c r="R17" s="50"/>
    </row>
    <row r="18" s="1" customFormat="1" ht="18" customHeight="1">
      <c r="B18" s="48"/>
      <c r="C18" s="49"/>
      <c r="D18" s="49"/>
      <c r="E18" s="35" t="str">
        <f>IF('Rekapitulácia stavby'!E17="","",'Rekapitulácia stavby'!E17)</f>
        <v xml:space="preserve"> </v>
      </c>
      <c r="F18" s="49"/>
      <c r="G18" s="49"/>
      <c r="H18" s="49"/>
      <c r="I18" s="49"/>
      <c r="J18" s="49"/>
      <c r="K18" s="49"/>
      <c r="L18" s="49"/>
      <c r="M18" s="40" t="s">
        <v>28</v>
      </c>
      <c r="N18" s="49"/>
      <c r="O18" s="35" t="str">
        <f>IF('Rekapitulácia stavby'!AN17="","",'Rekapitulácia stavby'!AN17)</f>
        <v/>
      </c>
      <c r="P18" s="35"/>
      <c r="Q18" s="49"/>
      <c r="R18" s="50"/>
    </row>
    <row r="19" s="1" customFormat="1" ht="6.96" customHeight="1">
      <c r="B19" s="48"/>
      <c r="C19" s="49"/>
      <c r="D19" s="49"/>
      <c r="E19" s="49"/>
      <c r="F19" s="49"/>
      <c r="G19" s="49"/>
      <c r="H19" s="49"/>
      <c r="I19" s="49"/>
      <c r="J19" s="49"/>
      <c r="K19" s="49"/>
      <c r="L19" s="49"/>
      <c r="M19" s="49"/>
      <c r="N19" s="49"/>
      <c r="O19" s="49"/>
      <c r="P19" s="49"/>
      <c r="Q19" s="49"/>
      <c r="R19" s="50"/>
    </row>
    <row r="20" s="1" customFormat="1" ht="14.4" customHeight="1">
      <c r="B20" s="48"/>
      <c r="C20" s="49"/>
      <c r="D20" s="40" t="s">
        <v>35</v>
      </c>
      <c r="E20" s="49"/>
      <c r="F20" s="49"/>
      <c r="G20" s="49"/>
      <c r="H20" s="49"/>
      <c r="I20" s="49"/>
      <c r="J20" s="49"/>
      <c r="K20" s="49"/>
      <c r="L20" s="49"/>
      <c r="M20" s="40" t="s">
        <v>26</v>
      </c>
      <c r="N20" s="49"/>
      <c r="O20" s="35" t="str">
        <f>IF('Rekapitulácia stavby'!AN19="","",'Rekapitulácia stavby'!AN19)</f>
        <v/>
      </c>
      <c r="P20" s="35"/>
      <c r="Q20" s="49"/>
      <c r="R20" s="50"/>
    </row>
    <row r="21" s="1" customFormat="1" ht="18" customHeight="1">
      <c r="B21" s="48"/>
      <c r="C21" s="49"/>
      <c r="D21" s="49"/>
      <c r="E21" s="35" t="str">
        <f>IF('Rekapitulácia stavby'!E20="","",'Rekapitulácia stavby'!E20)</f>
        <v>Hulmanová Jana</v>
      </c>
      <c r="F21" s="49"/>
      <c r="G21" s="49"/>
      <c r="H21" s="49"/>
      <c r="I21" s="49"/>
      <c r="J21" s="49"/>
      <c r="K21" s="49"/>
      <c r="L21" s="49"/>
      <c r="M21" s="40" t="s">
        <v>28</v>
      </c>
      <c r="N21" s="49"/>
      <c r="O21" s="35" t="str">
        <f>IF('Rekapitulácia stavby'!AN20="","",'Rekapitulácia stavby'!AN20)</f>
        <v/>
      </c>
      <c r="P21" s="35"/>
      <c r="Q21" s="49"/>
      <c r="R21" s="50"/>
    </row>
    <row r="22" s="1" customFormat="1" ht="6.96" customHeight="1">
      <c r="B22" s="48"/>
      <c r="C22" s="49"/>
      <c r="D22" s="49"/>
      <c r="E22" s="49"/>
      <c r="F22" s="49"/>
      <c r="G22" s="49"/>
      <c r="H22" s="49"/>
      <c r="I22" s="49"/>
      <c r="J22" s="49"/>
      <c r="K22" s="49"/>
      <c r="L22" s="49"/>
      <c r="M22" s="49"/>
      <c r="N22" s="49"/>
      <c r="O22" s="49"/>
      <c r="P22" s="49"/>
      <c r="Q22" s="49"/>
      <c r="R22" s="50"/>
    </row>
    <row r="23" s="1" customFormat="1" ht="14.4" customHeight="1">
      <c r="B23" s="48"/>
      <c r="C23" s="49"/>
      <c r="D23" s="40" t="s">
        <v>37</v>
      </c>
      <c r="E23" s="49"/>
      <c r="F23" s="49"/>
      <c r="G23" s="49"/>
      <c r="H23" s="49"/>
      <c r="I23" s="49"/>
      <c r="J23" s="49"/>
      <c r="K23" s="49"/>
      <c r="L23" s="49"/>
      <c r="M23" s="49"/>
      <c r="N23" s="49"/>
      <c r="O23" s="49"/>
      <c r="P23" s="49"/>
      <c r="Q23" s="49"/>
      <c r="R23" s="50"/>
    </row>
    <row r="24" s="1" customFormat="1" ht="16.5" customHeight="1">
      <c r="B24" s="48"/>
      <c r="C24" s="49"/>
      <c r="D24" s="49"/>
      <c r="E24" s="44" t="s">
        <v>5</v>
      </c>
      <c r="F24" s="44"/>
      <c r="G24" s="44"/>
      <c r="H24" s="44"/>
      <c r="I24" s="44"/>
      <c r="J24" s="44"/>
      <c r="K24" s="44"/>
      <c r="L24" s="44"/>
      <c r="M24" s="49"/>
      <c r="N24" s="49"/>
      <c r="O24" s="49"/>
      <c r="P24" s="49"/>
      <c r="Q24" s="49"/>
      <c r="R24" s="50"/>
    </row>
    <row r="25" s="1" customFormat="1" ht="6.96" customHeight="1">
      <c r="B25" s="48"/>
      <c r="C25" s="49"/>
      <c r="D25" s="49"/>
      <c r="E25" s="49"/>
      <c r="F25" s="49"/>
      <c r="G25" s="49"/>
      <c r="H25" s="49"/>
      <c r="I25" s="49"/>
      <c r="J25" s="49"/>
      <c r="K25" s="49"/>
      <c r="L25" s="49"/>
      <c r="M25" s="49"/>
      <c r="N25" s="49"/>
      <c r="O25" s="49"/>
      <c r="P25" s="49"/>
      <c r="Q25" s="49"/>
      <c r="R25" s="50"/>
    </row>
    <row r="26" s="1" customFormat="1" ht="6.96" customHeight="1">
      <c r="B26" s="48"/>
      <c r="C26" s="49"/>
      <c r="D26" s="69"/>
      <c r="E26" s="69"/>
      <c r="F26" s="69"/>
      <c r="G26" s="69"/>
      <c r="H26" s="69"/>
      <c r="I26" s="69"/>
      <c r="J26" s="69"/>
      <c r="K26" s="69"/>
      <c r="L26" s="69"/>
      <c r="M26" s="69"/>
      <c r="N26" s="69"/>
      <c r="O26" s="69"/>
      <c r="P26" s="69"/>
      <c r="Q26" s="49"/>
      <c r="R26" s="50"/>
    </row>
    <row r="27" s="1" customFormat="1" ht="14.4" customHeight="1">
      <c r="B27" s="48"/>
      <c r="C27" s="49"/>
      <c r="D27" s="154" t="s">
        <v>124</v>
      </c>
      <c r="E27" s="49"/>
      <c r="F27" s="49"/>
      <c r="G27" s="49"/>
      <c r="H27" s="49"/>
      <c r="I27" s="49"/>
      <c r="J27" s="49"/>
      <c r="K27" s="49"/>
      <c r="L27" s="49"/>
      <c r="M27" s="47">
        <f>N88</f>
        <v>0</v>
      </c>
      <c r="N27" s="47"/>
      <c r="O27" s="47"/>
      <c r="P27" s="47"/>
      <c r="Q27" s="49"/>
      <c r="R27" s="50"/>
    </row>
    <row r="28" s="1" customFormat="1" ht="14.4" customHeight="1">
      <c r="B28" s="48"/>
      <c r="C28" s="49"/>
      <c r="D28" s="46" t="s">
        <v>110</v>
      </c>
      <c r="E28" s="49"/>
      <c r="F28" s="49"/>
      <c r="G28" s="49"/>
      <c r="H28" s="49"/>
      <c r="I28" s="49"/>
      <c r="J28" s="49"/>
      <c r="K28" s="49"/>
      <c r="L28" s="49"/>
      <c r="M28" s="47">
        <f>N112</f>
        <v>0</v>
      </c>
      <c r="N28" s="47"/>
      <c r="O28" s="47"/>
      <c r="P28" s="47"/>
      <c r="Q28" s="49"/>
      <c r="R28" s="50"/>
    </row>
    <row r="29" s="1" customFormat="1" ht="6.96" customHeight="1">
      <c r="B29" s="48"/>
      <c r="C29" s="49"/>
      <c r="D29" s="49"/>
      <c r="E29" s="49"/>
      <c r="F29" s="49"/>
      <c r="G29" s="49"/>
      <c r="H29" s="49"/>
      <c r="I29" s="49"/>
      <c r="J29" s="49"/>
      <c r="K29" s="49"/>
      <c r="L29" s="49"/>
      <c r="M29" s="49"/>
      <c r="N29" s="49"/>
      <c r="O29" s="49"/>
      <c r="P29" s="49"/>
      <c r="Q29" s="49"/>
      <c r="R29" s="50"/>
    </row>
    <row r="30" s="1" customFormat="1" ht="25.44" customHeight="1">
      <c r="B30" s="48"/>
      <c r="C30" s="49"/>
      <c r="D30" s="155" t="s">
        <v>40</v>
      </c>
      <c r="E30" s="49"/>
      <c r="F30" s="49"/>
      <c r="G30" s="49"/>
      <c r="H30" s="49"/>
      <c r="I30" s="49"/>
      <c r="J30" s="49"/>
      <c r="K30" s="49"/>
      <c r="L30" s="49"/>
      <c r="M30" s="156">
        <f>ROUND(M27+M28,2)</f>
        <v>0</v>
      </c>
      <c r="N30" s="49"/>
      <c r="O30" s="49"/>
      <c r="P30" s="49"/>
      <c r="Q30" s="49"/>
      <c r="R30" s="50"/>
    </row>
    <row r="31" s="1" customFormat="1" ht="6.96" customHeight="1">
      <c r="B31" s="48"/>
      <c r="C31" s="49"/>
      <c r="D31" s="69"/>
      <c r="E31" s="69"/>
      <c r="F31" s="69"/>
      <c r="G31" s="69"/>
      <c r="H31" s="69"/>
      <c r="I31" s="69"/>
      <c r="J31" s="69"/>
      <c r="K31" s="69"/>
      <c r="L31" s="69"/>
      <c r="M31" s="69"/>
      <c r="N31" s="69"/>
      <c r="O31" s="69"/>
      <c r="P31" s="69"/>
      <c r="Q31" s="49"/>
      <c r="R31" s="50"/>
    </row>
    <row r="32" s="1" customFormat="1" ht="14.4" customHeight="1">
      <c r="B32" s="48"/>
      <c r="C32" s="49"/>
      <c r="D32" s="56" t="s">
        <v>41</v>
      </c>
      <c r="E32" s="56" t="s">
        <v>42</v>
      </c>
      <c r="F32" s="57">
        <v>0.20000000000000001</v>
      </c>
      <c r="G32" s="157" t="s">
        <v>43</v>
      </c>
      <c r="H32" s="158">
        <f>ROUND((((SUM(BE112:BE119)+SUM(BE137:BE522))+SUM(BE524:BE528))),2)</f>
        <v>0</v>
      </c>
      <c r="I32" s="49"/>
      <c r="J32" s="49"/>
      <c r="K32" s="49"/>
      <c r="L32" s="49"/>
      <c r="M32" s="158">
        <f>ROUND(((ROUND((SUM(BE112:BE119)+SUM(BE137:BE522)), 2)*F32)+SUM(BE524:BE528)*F32),2)</f>
        <v>0</v>
      </c>
      <c r="N32" s="49"/>
      <c r="O32" s="49"/>
      <c r="P32" s="49"/>
      <c r="Q32" s="49"/>
      <c r="R32" s="50"/>
    </row>
    <row r="33" s="1" customFormat="1" ht="14.4" customHeight="1">
      <c r="B33" s="48"/>
      <c r="C33" s="49"/>
      <c r="D33" s="49"/>
      <c r="E33" s="56" t="s">
        <v>44</v>
      </c>
      <c r="F33" s="57">
        <v>0.20000000000000001</v>
      </c>
      <c r="G33" s="157" t="s">
        <v>43</v>
      </c>
      <c r="H33" s="158">
        <f>ROUND((((SUM(BF112:BF119)+SUM(BF137:BF522))+SUM(BF524:BF528))),2)</f>
        <v>0</v>
      </c>
      <c r="I33" s="49"/>
      <c r="J33" s="49"/>
      <c r="K33" s="49"/>
      <c r="L33" s="49"/>
      <c r="M33" s="158">
        <f>ROUND(((ROUND((SUM(BF112:BF119)+SUM(BF137:BF522)), 2)*F33)+SUM(BF524:BF528)*F33),2)</f>
        <v>0</v>
      </c>
      <c r="N33" s="49"/>
      <c r="O33" s="49"/>
      <c r="P33" s="49"/>
      <c r="Q33" s="49"/>
      <c r="R33" s="50"/>
    </row>
    <row r="34" hidden="1" s="1" customFormat="1" ht="14.4" customHeight="1">
      <c r="B34" s="48"/>
      <c r="C34" s="49"/>
      <c r="D34" s="49"/>
      <c r="E34" s="56" t="s">
        <v>45</v>
      </c>
      <c r="F34" s="57">
        <v>0.20000000000000001</v>
      </c>
      <c r="G34" s="157" t="s">
        <v>43</v>
      </c>
      <c r="H34" s="158">
        <f>ROUND((((SUM(BG112:BG119)+SUM(BG137:BG522))+SUM(BG524:BG528))),2)</f>
        <v>0</v>
      </c>
      <c r="I34" s="49"/>
      <c r="J34" s="49"/>
      <c r="K34" s="49"/>
      <c r="L34" s="49"/>
      <c r="M34" s="158">
        <v>0</v>
      </c>
      <c r="N34" s="49"/>
      <c r="O34" s="49"/>
      <c r="P34" s="49"/>
      <c r="Q34" s="49"/>
      <c r="R34" s="50"/>
    </row>
    <row r="35" hidden="1" s="1" customFormat="1" ht="14.4" customHeight="1">
      <c r="B35" s="48"/>
      <c r="C35" s="49"/>
      <c r="D35" s="49"/>
      <c r="E35" s="56" t="s">
        <v>46</v>
      </c>
      <c r="F35" s="57">
        <v>0.20000000000000001</v>
      </c>
      <c r="G35" s="157" t="s">
        <v>43</v>
      </c>
      <c r="H35" s="158">
        <f>ROUND((((SUM(BH112:BH119)+SUM(BH137:BH522))+SUM(BH524:BH528))),2)</f>
        <v>0</v>
      </c>
      <c r="I35" s="49"/>
      <c r="J35" s="49"/>
      <c r="K35" s="49"/>
      <c r="L35" s="49"/>
      <c r="M35" s="158">
        <v>0</v>
      </c>
      <c r="N35" s="49"/>
      <c r="O35" s="49"/>
      <c r="P35" s="49"/>
      <c r="Q35" s="49"/>
      <c r="R35" s="50"/>
    </row>
    <row r="36" hidden="1" s="1" customFormat="1" ht="14.4" customHeight="1">
      <c r="B36" s="48"/>
      <c r="C36" s="49"/>
      <c r="D36" s="49"/>
      <c r="E36" s="56" t="s">
        <v>47</v>
      </c>
      <c r="F36" s="57">
        <v>0</v>
      </c>
      <c r="G36" s="157" t="s">
        <v>43</v>
      </c>
      <c r="H36" s="158">
        <f>ROUND((((SUM(BI112:BI119)+SUM(BI137:BI522))+SUM(BI524:BI528))),2)</f>
        <v>0</v>
      </c>
      <c r="I36" s="49"/>
      <c r="J36" s="49"/>
      <c r="K36" s="49"/>
      <c r="L36" s="49"/>
      <c r="M36" s="158">
        <v>0</v>
      </c>
      <c r="N36" s="49"/>
      <c r="O36" s="49"/>
      <c r="P36" s="49"/>
      <c r="Q36" s="49"/>
      <c r="R36" s="50"/>
    </row>
    <row r="37" s="1" customFormat="1" ht="6.96" customHeight="1">
      <c r="B37" s="48"/>
      <c r="C37" s="49"/>
      <c r="D37" s="49"/>
      <c r="E37" s="49"/>
      <c r="F37" s="49"/>
      <c r="G37" s="49"/>
      <c r="H37" s="49"/>
      <c r="I37" s="49"/>
      <c r="J37" s="49"/>
      <c r="K37" s="49"/>
      <c r="L37" s="49"/>
      <c r="M37" s="49"/>
      <c r="N37" s="49"/>
      <c r="O37" s="49"/>
      <c r="P37" s="49"/>
      <c r="Q37" s="49"/>
      <c r="R37" s="50"/>
    </row>
    <row r="38" s="1" customFormat="1" ht="25.44" customHeight="1">
      <c r="B38" s="48"/>
      <c r="C38" s="147"/>
      <c r="D38" s="159" t="s">
        <v>48</v>
      </c>
      <c r="E38" s="99"/>
      <c r="F38" s="99"/>
      <c r="G38" s="160" t="s">
        <v>49</v>
      </c>
      <c r="H38" s="161" t="s">
        <v>50</v>
      </c>
      <c r="I38" s="99"/>
      <c r="J38" s="99"/>
      <c r="K38" s="99"/>
      <c r="L38" s="162">
        <f>SUM(M30:M36)</f>
        <v>0</v>
      </c>
      <c r="M38" s="162"/>
      <c r="N38" s="162"/>
      <c r="O38" s="162"/>
      <c r="P38" s="163"/>
      <c r="Q38" s="147"/>
      <c r="R38" s="50"/>
    </row>
    <row r="39" s="1" customFormat="1" ht="14.4" customHeight="1">
      <c r="B39" s="48"/>
      <c r="C39" s="49"/>
      <c r="D39" s="49"/>
      <c r="E39" s="49"/>
      <c r="F39" s="49"/>
      <c r="G39" s="49"/>
      <c r="H39" s="49"/>
      <c r="I39" s="49"/>
      <c r="J39" s="49"/>
      <c r="K39" s="49"/>
      <c r="L39" s="49"/>
      <c r="M39" s="49"/>
      <c r="N39" s="49"/>
      <c r="O39" s="49"/>
      <c r="P39" s="49"/>
      <c r="Q39" s="49"/>
      <c r="R39" s="50"/>
    </row>
    <row r="40" s="1" customFormat="1" ht="14.4" customHeight="1">
      <c r="B40" s="48"/>
      <c r="C40" s="49"/>
      <c r="D40" s="49"/>
      <c r="E40" s="49"/>
      <c r="F40" s="49"/>
      <c r="G40" s="49"/>
      <c r="H40" s="49"/>
      <c r="I40" s="49"/>
      <c r="J40" s="49"/>
      <c r="K40" s="49"/>
      <c r="L40" s="49"/>
      <c r="M40" s="49"/>
      <c r="N40" s="49"/>
      <c r="O40" s="49"/>
      <c r="P40" s="49"/>
      <c r="Q40" s="49"/>
      <c r="R40" s="50"/>
    </row>
    <row r="41">
      <c r="B41" s="28"/>
      <c r="C41" s="33"/>
      <c r="D41" s="33"/>
      <c r="E41" s="33"/>
      <c r="F41" s="33"/>
      <c r="G41" s="33"/>
      <c r="H41" s="33"/>
      <c r="I41" s="33"/>
      <c r="J41" s="33"/>
      <c r="K41" s="33"/>
      <c r="L41" s="33"/>
      <c r="M41" s="33"/>
      <c r="N41" s="33"/>
      <c r="O41" s="33"/>
      <c r="P41" s="33"/>
      <c r="Q41" s="33"/>
      <c r="R41" s="31"/>
    </row>
    <row r="42">
      <c r="B42" s="28"/>
      <c r="C42" s="33"/>
      <c r="D42" s="33"/>
      <c r="E42" s="33"/>
      <c r="F42" s="33"/>
      <c r="G42" s="33"/>
      <c r="H42" s="33"/>
      <c r="I42" s="33"/>
      <c r="J42" s="33"/>
      <c r="K42" s="33"/>
      <c r="L42" s="33"/>
      <c r="M42" s="33"/>
      <c r="N42" s="33"/>
      <c r="O42" s="33"/>
      <c r="P42" s="33"/>
      <c r="Q42" s="33"/>
      <c r="R42" s="31"/>
    </row>
    <row r="43">
      <c r="B43" s="28"/>
      <c r="C43" s="33"/>
      <c r="D43" s="33"/>
      <c r="E43" s="33"/>
      <c r="F43" s="33"/>
      <c r="G43" s="33"/>
      <c r="H43" s="33"/>
      <c r="I43" s="33"/>
      <c r="J43" s="33"/>
      <c r="K43" s="33"/>
      <c r="L43" s="33"/>
      <c r="M43" s="33"/>
      <c r="N43" s="33"/>
      <c r="O43" s="33"/>
      <c r="P43" s="33"/>
      <c r="Q43" s="33"/>
      <c r="R43" s="31"/>
    </row>
    <row r="44">
      <c r="B44" s="28"/>
      <c r="C44" s="33"/>
      <c r="D44" s="33"/>
      <c r="E44" s="33"/>
      <c r="F44" s="33"/>
      <c r="G44" s="33"/>
      <c r="H44" s="33"/>
      <c r="I44" s="33"/>
      <c r="J44" s="33"/>
      <c r="K44" s="33"/>
      <c r="L44" s="33"/>
      <c r="M44" s="33"/>
      <c r="N44" s="33"/>
      <c r="O44" s="33"/>
      <c r="P44" s="33"/>
      <c r="Q44" s="33"/>
      <c r="R44" s="31"/>
    </row>
    <row r="45">
      <c r="B45" s="28"/>
      <c r="C45" s="33"/>
      <c r="D45" s="33"/>
      <c r="E45" s="33"/>
      <c r="F45" s="33"/>
      <c r="G45" s="33"/>
      <c r="H45" s="33"/>
      <c r="I45" s="33"/>
      <c r="J45" s="33"/>
      <c r="K45" s="33"/>
      <c r="L45" s="33"/>
      <c r="M45" s="33"/>
      <c r="N45" s="33"/>
      <c r="O45" s="33"/>
      <c r="P45" s="33"/>
      <c r="Q45" s="33"/>
      <c r="R45" s="31"/>
    </row>
    <row r="46">
      <c r="B46" s="28"/>
      <c r="C46" s="33"/>
      <c r="D46" s="33"/>
      <c r="E46" s="33"/>
      <c r="F46" s="33"/>
      <c r="G46" s="33"/>
      <c r="H46" s="33"/>
      <c r="I46" s="33"/>
      <c r="J46" s="33"/>
      <c r="K46" s="33"/>
      <c r="L46" s="33"/>
      <c r="M46" s="33"/>
      <c r="N46" s="33"/>
      <c r="O46" s="33"/>
      <c r="P46" s="33"/>
      <c r="Q46" s="33"/>
      <c r="R46" s="31"/>
    </row>
    <row r="47">
      <c r="B47" s="28"/>
      <c r="C47" s="33"/>
      <c r="D47" s="33"/>
      <c r="E47" s="33"/>
      <c r="F47" s="33"/>
      <c r="G47" s="33"/>
      <c r="H47" s="33"/>
      <c r="I47" s="33"/>
      <c r="J47" s="33"/>
      <c r="K47" s="33"/>
      <c r="L47" s="33"/>
      <c r="M47" s="33"/>
      <c r="N47" s="33"/>
      <c r="O47" s="33"/>
      <c r="P47" s="33"/>
      <c r="Q47" s="33"/>
      <c r="R47" s="31"/>
    </row>
    <row r="48">
      <c r="B48" s="28"/>
      <c r="C48" s="33"/>
      <c r="D48" s="33"/>
      <c r="E48" s="33"/>
      <c r="F48" s="33"/>
      <c r="G48" s="33"/>
      <c r="H48" s="33"/>
      <c r="I48" s="33"/>
      <c r="J48" s="33"/>
      <c r="K48" s="33"/>
      <c r="L48" s="33"/>
      <c r="M48" s="33"/>
      <c r="N48" s="33"/>
      <c r="O48" s="33"/>
      <c r="P48" s="33"/>
      <c r="Q48" s="33"/>
      <c r="R48" s="31"/>
    </row>
    <row r="49">
      <c r="B49" s="28"/>
      <c r="C49" s="33"/>
      <c r="D49" s="33"/>
      <c r="E49" s="33"/>
      <c r="F49" s="33"/>
      <c r="G49" s="33"/>
      <c r="H49" s="33"/>
      <c r="I49" s="33"/>
      <c r="J49" s="33"/>
      <c r="K49" s="33"/>
      <c r="L49" s="33"/>
      <c r="M49" s="33"/>
      <c r="N49" s="33"/>
      <c r="O49" s="33"/>
      <c r="P49" s="33"/>
      <c r="Q49" s="33"/>
      <c r="R49" s="31"/>
    </row>
    <row r="50" s="1" customFormat="1">
      <c r="B50" s="48"/>
      <c r="C50" s="49"/>
      <c r="D50" s="68" t="s">
        <v>51</v>
      </c>
      <c r="E50" s="69"/>
      <c r="F50" s="69"/>
      <c r="G50" s="69"/>
      <c r="H50" s="70"/>
      <c r="I50" s="49"/>
      <c r="J50" s="68" t="s">
        <v>52</v>
      </c>
      <c r="K50" s="69"/>
      <c r="L50" s="69"/>
      <c r="M50" s="69"/>
      <c r="N50" s="69"/>
      <c r="O50" s="69"/>
      <c r="P50" s="70"/>
      <c r="Q50" s="49"/>
      <c r="R50" s="50"/>
    </row>
    <row r="51">
      <c r="B51" s="28"/>
      <c r="C51" s="33"/>
      <c r="D51" s="71"/>
      <c r="E51" s="33"/>
      <c r="F51" s="33"/>
      <c r="G51" s="33"/>
      <c r="H51" s="72"/>
      <c r="I51" s="33"/>
      <c r="J51" s="71"/>
      <c r="K51" s="33"/>
      <c r="L51" s="33"/>
      <c r="M51" s="33"/>
      <c r="N51" s="33"/>
      <c r="O51" s="33"/>
      <c r="P51" s="72"/>
      <c r="Q51" s="33"/>
      <c r="R51" s="31"/>
    </row>
    <row r="52">
      <c r="B52" s="28"/>
      <c r="C52" s="33"/>
      <c r="D52" s="71"/>
      <c r="E52" s="33"/>
      <c r="F52" s="33"/>
      <c r="G52" s="33"/>
      <c r="H52" s="72"/>
      <c r="I52" s="33"/>
      <c r="J52" s="71"/>
      <c r="K52" s="33"/>
      <c r="L52" s="33"/>
      <c r="M52" s="33"/>
      <c r="N52" s="33"/>
      <c r="O52" s="33"/>
      <c r="P52" s="72"/>
      <c r="Q52" s="33"/>
      <c r="R52" s="31"/>
    </row>
    <row r="53">
      <c r="B53" s="28"/>
      <c r="C53" s="33"/>
      <c r="D53" s="71"/>
      <c r="E53" s="33"/>
      <c r="F53" s="33"/>
      <c r="G53" s="33"/>
      <c r="H53" s="72"/>
      <c r="I53" s="33"/>
      <c r="J53" s="71"/>
      <c r="K53" s="33"/>
      <c r="L53" s="33"/>
      <c r="M53" s="33"/>
      <c r="N53" s="33"/>
      <c r="O53" s="33"/>
      <c r="P53" s="72"/>
      <c r="Q53" s="33"/>
      <c r="R53" s="31"/>
    </row>
    <row r="54">
      <c r="B54" s="28"/>
      <c r="C54" s="33"/>
      <c r="D54" s="71"/>
      <c r="E54" s="33"/>
      <c r="F54" s="33"/>
      <c r="G54" s="33"/>
      <c r="H54" s="72"/>
      <c r="I54" s="33"/>
      <c r="J54" s="71"/>
      <c r="K54" s="33"/>
      <c r="L54" s="33"/>
      <c r="M54" s="33"/>
      <c r="N54" s="33"/>
      <c r="O54" s="33"/>
      <c r="P54" s="72"/>
      <c r="Q54" s="33"/>
      <c r="R54" s="31"/>
    </row>
    <row r="55">
      <c r="B55" s="28"/>
      <c r="C55" s="33"/>
      <c r="D55" s="71"/>
      <c r="E55" s="33"/>
      <c r="F55" s="33"/>
      <c r="G55" s="33"/>
      <c r="H55" s="72"/>
      <c r="I55" s="33"/>
      <c r="J55" s="71"/>
      <c r="K55" s="33"/>
      <c r="L55" s="33"/>
      <c r="M55" s="33"/>
      <c r="N55" s="33"/>
      <c r="O55" s="33"/>
      <c r="P55" s="72"/>
      <c r="Q55" s="33"/>
      <c r="R55" s="31"/>
    </row>
    <row r="56">
      <c r="B56" s="28"/>
      <c r="C56" s="33"/>
      <c r="D56" s="71"/>
      <c r="E56" s="33"/>
      <c r="F56" s="33"/>
      <c r="G56" s="33"/>
      <c r="H56" s="72"/>
      <c r="I56" s="33"/>
      <c r="J56" s="71"/>
      <c r="K56" s="33"/>
      <c r="L56" s="33"/>
      <c r="M56" s="33"/>
      <c r="N56" s="33"/>
      <c r="O56" s="33"/>
      <c r="P56" s="72"/>
      <c r="Q56" s="33"/>
      <c r="R56" s="31"/>
    </row>
    <row r="57">
      <c r="B57" s="28"/>
      <c r="C57" s="33"/>
      <c r="D57" s="71"/>
      <c r="E57" s="33"/>
      <c r="F57" s="33"/>
      <c r="G57" s="33"/>
      <c r="H57" s="72"/>
      <c r="I57" s="33"/>
      <c r="J57" s="71"/>
      <c r="K57" s="33"/>
      <c r="L57" s="33"/>
      <c r="M57" s="33"/>
      <c r="N57" s="33"/>
      <c r="O57" s="33"/>
      <c r="P57" s="72"/>
      <c r="Q57" s="33"/>
      <c r="R57" s="31"/>
    </row>
    <row r="58">
      <c r="B58" s="28"/>
      <c r="C58" s="33"/>
      <c r="D58" s="71"/>
      <c r="E58" s="33"/>
      <c r="F58" s="33"/>
      <c r="G58" s="33"/>
      <c r="H58" s="72"/>
      <c r="I58" s="33"/>
      <c r="J58" s="71"/>
      <c r="K58" s="33"/>
      <c r="L58" s="33"/>
      <c r="M58" s="33"/>
      <c r="N58" s="33"/>
      <c r="O58" s="33"/>
      <c r="P58" s="72"/>
      <c r="Q58" s="33"/>
      <c r="R58" s="31"/>
    </row>
    <row r="59" s="1" customFormat="1">
      <c r="B59" s="48"/>
      <c r="C59" s="49"/>
      <c r="D59" s="73" t="s">
        <v>53</v>
      </c>
      <c r="E59" s="74"/>
      <c r="F59" s="74"/>
      <c r="G59" s="75" t="s">
        <v>54</v>
      </c>
      <c r="H59" s="76"/>
      <c r="I59" s="49"/>
      <c r="J59" s="73" t="s">
        <v>53</v>
      </c>
      <c r="K59" s="74"/>
      <c r="L59" s="74"/>
      <c r="M59" s="74"/>
      <c r="N59" s="75" t="s">
        <v>54</v>
      </c>
      <c r="O59" s="74"/>
      <c r="P59" s="76"/>
      <c r="Q59" s="49"/>
      <c r="R59" s="50"/>
    </row>
    <row r="60">
      <c r="B60" s="28"/>
      <c r="C60" s="33"/>
      <c r="D60" s="33"/>
      <c r="E60" s="33"/>
      <c r="F60" s="33"/>
      <c r="G60" s="33"/>
      <c r="H60" s="33"/>
      <c r="I60" s="33"/>
      <c r="J60" s="33"/>
      <c r="K60" s="33"/>
      <c r="L60" s="33"/>
      <c r="M60" s="33"/>
      <c r="N60" s="33"/>
      <c r="O60" s="33"/>
      <c r="P60" s="33"/>
      <c r="Q60" s="33"/>
      <c r="R60" s="31"/>
    </row>
    <row r="61" s="1" customFormat="1">
      <c r="B61" s="48"/>
      <c r="C61" s="49"/>
      <c r="D61" s="68" t="s">
        <v>55</v>
      </c>
      <c r="E61" s="69"/>
      <c r="F61" s="69"/>
      <c r="G61" s="69"/>
      <c r="H61" s="70"/>
      <c r="I61" s="49"/>
      <c r="J61" s="68" t="s">
        <v>56</v>
      </c>
      <c r="K61" s="69"/>
      <c r="L61" s="69"/>
      <c r="M61" s="69"/>
      <c r="N61" s="69"/>
      <c r="O61" s="69"/>
      <c r="P61" s="70"/>
      <c r="Q61" s="49"/>
      <c r="R61" s="50"/>
    </row>
    <row r="62">
      <c r="B62" s="28"/>
      <c r="C62" s="33"/>
      <c r="D62" s="71"/>
      <c r="E62" s="33"/>
      <c r="F62" s="33"/>
      <c r="G62" s="33"/>
      <c r="H62" s="72"/>
      <c r="I62" s="33"/>
      <c r="J62" s="71"/>
      <c r="K62" s="33"/>
      <c r="L62" s="33"/>
      <c r="M62" s="33"/>
      <c r="N62" s="33"/>
      <c r="O62" s="33"/>
      <c r="P62" s="72"/>
      <c r="Q62" s="33"/>
      <c r="R62" s="31"/>
    </row>
    <row r="63">
      <c r="B63" s="28"/>
      <c r="C63" s="33"/>
      <c r="D63" s="71"/>
      <c r="E63" s="33"/>
      <c r="F63" s="33"/>
      <c r="G63" s="33"/>
      <c r="H63" s="72"/>
      <c r="I63" s="33"/>
      <c r="J63" s="71"/>
      <c r="K63" s="33"/>
      <c r="L63" s="33"/>
      <c r="M63" s="33"/>
      <c r="N63" s="33"/>
      <c r="O63" s="33"/>
      <c r="P63" s="72"/>
      <c r="Q63" s="33"/>
      <c r="R63" s="31"/>
    </row>
    <row r="64">
      <c r="B64" s="28"/>
      <c r="C64" s="33"/>
      <c r="D64" s="71"/>
      <c r="E64" s="33"/>
      <c r="F64" s="33"/>
      <c r="G64" s="33"/>
      <c r="H64" s="72"/>
      <c r="I64" s="33"/>
      <c r="J64" s="71"/>
      <c r="K64" s="33"/>
      <c r="L64" s="33"/>
      <c r="M64" s="33"/>
      <c r="N64" s="33"/>
      <c r="O64" s="33"/>
      <c r="P64" s="72"/>
      <c r="Q64" s="33"/>
      <c r="R64" s="31"/>
    </row>
    <row r="65">
      <c r="B65" s="28"/>
      <c r="C65" s="33"/>
      <c r="D65" s="71"/>
      <c r="E65" s="33"/>
      <c r="F65" s="33"/>
      <c r="G65" s="33"/>
      <c r="H65" s="72"/>
      <c r="I65" s="33"/>
      <c r="J65" s="71"/>
      <c r="K65" s="33"/>
      <c r="L65" s="33"/>
      <c r="M65" s="33"/>
      <c r="N65" s="33"/>
      <c r="O65" s="33"/>
      <c r="P65" s="72"/>
      <c r="Q65" s="33"/>
      <c r="R65" s="31"/>
    </row>
    <row r="66">
      <c r="B66" s="28"/>
      <c r="C66" s="33"/>
      <c r="D66" s="71"/>
      <c r="E66" s="33"/>
      <c r="F66" s="33"/>
      <c r="G66" s="33"/>
      <c r="H66" s="72"/>
      <c r="I66" s="33"/>
      <c r="J66" s="71"/>
      <c r="K66" s="33"/>
      <c r="L66" s="33"/>
      <c r="M66" s="33"/>
      <c r="N66" s="33"/>
      <c r="O66" s="33"/>
      <c r="P66" s="72"/>
      <c r="Q66" s="33"/>
      <c r="R66" s="31"/>
    </row>
    <row r="67">
      <c r="B67" s="28"/>
      <c r="C67" s="33"/>
      <c r="D67" s="71"/>
      <c r="E67" s="33"/>
      <c r="F67" s="33"/>
      <c r="G67" s="33"/>
      <c r="H67" s="72"/>
      <c r="I67" s="33"/>
      <c r="J67" s="71"/>
      <c r="K67" s="33"/>
      <c r="L67" s="33"/>
      <c r="M67" s="33"/>
      <c r="N67" s="33"/>
      <c r="O67" s="33"/>
      <c r="P67" s="72"/>
      <c r="Q67" s="33"/>
      <c r="R67" s="31"/>
    </row>
    <row r="68">
      <c r="B68" s="28"/>
      <c r="C68" s="33"/>
      <c r="D68" s="71"/>
      <c r="E68" s="33"/>
      <c r="F68" s="33"/>
      <c r="G68" s="33"/>
      <c r="H68" s="72"/>
      <c r="I68" s="33"/>
      <c r="J68" s="71"/>
      <c r="K68" s="33"/>
      <c r="L68" s="33"/>
      <c r="M68" s="33"/>
      <c r="N68" s="33"/>
      <c r="O68" s="33"/>
      <c r="P68" s="72"/>
      <c r="Q68" s="33"/>
      <c r="R68" s="31"/>
    </row>
    <row r="69">
      <c r="B69" s="28"/>
      <c r="C69" s="33"/>
      <c r="D69" s="71"/>
      <c r="E69" s="33"/>
      <c r="F69" s="33"/>
      <c r="G69" s="33"/>
      <c r="H69" s="72"/>
      <c r="I69" s="33"/>
      <c r="J69" s="71"/>
      <c r="K69" s="33"/>
      <c r="L69" s="33"/>
      <c r="M69" s="33"/>
      <c r="N69" s="33"/>
      <c r="O69" s="33"/>
      <c r="P69" s="72"/>
      <c r="Q69" s="33"/>
      <c r="R69" s="31"/>
    </row>
    <row r="70" s="1" customFormat="1">
      <c r="B70" s="48"/>
      <c r="C70" s="49"/>
      <c r="D70" s="73" t="s">
        <v>53</v>
      </c>
      <c r="E70" s="74"/>
      <c r="F70" s="74"/>
      <c r="G70" s="75" t="s">
        <v>54</v>
      </c>
      <c r="H70" s="76"/>
      <c r="I70" s="49"/>
      <c r="J70" s="73" t="s">
        <v>53</v>
      </c>
      <c r="K70" s="74"/>
      <c r="L70" s="74"/>
      <c r="M70" s="74"/>
      <c r="N70" s="75" t="s">
        <v>54</v>
      </c>
      <c r="O70" s="74"/>
      <c r="P70" s="76"/>
      <c r="Q70" s="49"/>
      <c r="R70" s="50"/>
    </row>
    <row r="71" s="1" customFormat="1" ht="14.4" customHeight="1">
      <c r="B71" s="77"/>
      <c r="C71" s="78"/>
      <c r="D71" s="78"/>
      <c r="E71" s="78"/>
      <c r="F71" s="78"/>
      <c r="G71" s="78"/>
      <c r="H71" s="78"/>
      <c r="I71" s="78"/>
      <c r="J71" s="78"/>
      <c r="K71" s="78"/>
      <c r="L71" s="78"/>
      <c r="M71" s="78"/>
      <c r="N71" s="78"/>
      <c r="O71" s="78"/>
      <c r="P71" s="78"/>
      <c r="Q71" s="78"/>
      <c r="R71" s="79"/>
    </row>
    <row r="75" s="1" customFormat="1" ht="6.96" customHeight="1">
      <c r="B75" s="80"/>
      <c r="C75" s="81"/>
      <c r="D75" s="81"/>
      <c r="E75" s="81"/>
      <c r="F75" s="81"/>
      <c r="G75" s="81"/>
      <c r="H75" s="81"/>
      <c r="I75" s="81"/>
      <c r="J75" s="81"/>
      <c r="K75" s="81"/>
      <c r="L75" s="81"/>
      <c r="M75" s="81"/>
      <c r="N75" s="81"/>
      <c r="O75" s="81"/>
      <c r="P75" s="81"/>
      <c r="Q75" s="81"/>
      <c r="R75" s="82"/>
    </row>
    <row r="76" s="1" customFormat="1" ht="36.96" customHeight="1">
      <c r="B76" s="48"/>
      <c r="C76" s="29" t="s">
        <v>125</v>
      </c>
      <c r="D76" s="30"/>
      <c r="E76" s="30"/>
      <c r="F76" s="30"/>
      <c r="G76" s="30"/>
      <c r="H76" s="30"/>
      <c r="I76" s="30"/>
      <c r="J76" s="30"/>
      <c r="K76" s="30"/>
      <c r="L76" s="30"/>
      <c r="M76" s="30"/>
      <c r="N76" s="30"/>
      <c r="O76" s="30"/>
      <c r="P76" s="30"/>
      <c r="Q76" s="30"/>
      <c r="R76" s="50"/>
    </row>
    <row r="77" s="1" customFormat="1" ht="6.96" customHeight="1">
      <c r="B77" s="48"/>
      <c r="C77" s="49"/>
      <c r="D77" s="49"/>
      <c r="E77" s="49"/>
      <c r="F77" s="49"/>
      <c r="G77" s="49"/>
      <c r="H77" s="49"/>
      <c r="I77" s="49"/>
      <c r="J77" s="49"/>
      <c r="K77" s="49"/>
      <c r="L77" s="49"/>
      <c r="M77" s="49"/>
      <c r="N77" s="49"/>
      <c r="O77" s="49"/>
      <c r="P77" s="49"/>
      <c r="Q77" s="49"/>
      <c r="R77" s="50"/>
    </row>
    <row r="78" s="1" customFormat="1" ht="30" customHeight="1">
      <c r="B78" s="48"/>
      <c r="C78" s="40" t="s">
        <v>17</v>
      </c>
      <c r="D78" s="49"/>
      <c r="E78" s="49"/>
      <c r="F78" s="151" t="str">
        <f>F6</f>
        <v xml:space="preserve">Denný stacionár  Moravany nad Váhom</v>
      </c>
      <c r="G78" s="40"/>
      <c r="H78" s="40"/>
      <c r="I78" s="40"/>
      <c r="J78" s="40"/>
      <c r="K78" s="40"/>
      <c r="L78" s="40"/>
      <c r="M78" s="40"/>
      <c r="N78" s="40"/>
      <c r="O78" s="40"/>
      <c r="P78" s="40"/>
      <c r="Q78" s="49"/>
      <c r="R78" s="50"/>
    </row>
    <row r="79" s="1" customFormat="1" ht="36.96" customHeight="1">
      <c r="B79" s="48"/>
      <c r="C79" s="87" t="s">
        <v>122</v>
      </c>
      <c r="D79" s="49"/>
      <c r="E79" s="49"/>
      <c r="F79" s="89" t="str">
        <f>F7</f>
        <v>4 - Ostatné - Búracie práce a stavebné úpravy vnútorných priestorov</v>
      </c>
      <c r="G79" s="49"/>
      <c r="H79" s="49"/>
      <c r="I79" s="49"/>
      <c r="J79" s="49"/>
      <c r="K79" s="49"/>
      <c r="L79" s="49"/>
      <c r="M79" s="49"/>
      <c r="N79" s="49"/>
      <c r="O79" s="49"/>
      <c r="P79" s="49"/>
      <c r="Q79" s="49"/>
      <c r="R79" s="50"/>
    </row>
    <row r="80" s="1" customFormat="1" ht="6.96" customHeight="1">
      <c r="B80" s="48"/>
      <c r="C80" s="49"/>
      <c r="D80" s="49"/>
      <c r="E80" s="49"/>
      <c r="F80" s="49"/>
      <c r="G80" s="49"/>
      <c r="H80" s="49"/>
      <c r="I80" s="49"/>
      <c r="J80" s="49"/>
      <c r="K80" s="49"/>
      <c r="L80" s="49"/>
      <c r="M80" s="49"/>
      <c r="N80" s="49"/>
      <c r="O80" s="49"/>
      <c r="P80" s="49"/>
      <c r="Q80" s="49"/>
      <c r="R80" s="50"/>
    </row>
    <row r="81" s="1" customFormat="1" ht="18" customHeight="1">
      <c r="B81" s="48"/>
      <c r="C81" s="40" t="s">
        <v>21</v>
      </c>
      <c r="D81" s="49"/>
      <c r="E81" s="49"/>
      <c r="F81" s="35" t="str">
        <f>F9</f>
        <v>Moravany nad Váhom</v>
      </c>
      <c r="G81" s="49"/>
      <c r="H81" s="49"/>
      <c r="I81" s="49"/>
      <c r="J81" s="49"/>
      <c r="K81" s="40" t="s">
        <v>23</v>
      </c>
      <c r="L81" s="49"/>
      <c r="M81" s="92" t="str">
        <f>IF(O9="","",O9)</f>
        <v>28. 5. 2019</v>
      </c>
      <c r="N81" s="92"/>
      <c r="O81" s="92"/>
      <c r="P81" s="92"/>
      <c r="Q81" s="49"/>
      <c r="R81" s="50"/>
    </row>
    <row r="82" s="1" customFormat="1" ht="6.96" customHeight="1">
      <c r="B82" s="48"/>
      <c r="C82" s="49"/>
      <c r="D82" s="49"/>
      <c r="E82" s="49"/>
      <c r="F82" s="49"/>
      <c r="G82" s="49"/>
      <c r="H82" s="49"/>
      <c r="I82" s="49"/>
      <c r="J82" s="49"/>
      <c r="K82" s="49"/>
      <c r="L82" s="49"/>
      <c r="M82" s="49"/>
      <c r="N82" s="49"/>
      <c r="O82" s="49"/>
      <c r="P82" s="49"/>
      <c r="Q82" s="49"/>
      <c r="R82" s="50"/>
    </row>
    <row r="83" s="1" customFormat="1">
      <c r="B83" s="48"/>
      <c r="C83" s="40" t="s">
        <v>25</v>
      </c>
      <c r="D83" s="49"/>
      <c r="E83" s="49"/>
      <c r="F83" s="35" t="str">
        <f>E12</f>
        <v>Obec Moravany nad Váhom</v>
      </c>
      <c r="G83" s="49"/>
      <c r="H83" s="49"/>
      <c r="I83" s="49"/>
      <c r="J83" s="49"/>
      <c r="K83" s="40" t="s">
        <v>31</v>
      </c>
      <c r="L83" s="49"/>
      <c r="M83" s="35" t="str">
        <f>E18</f>
        <v xml:space="preserve"> </v>
      </c>
      <c r="N83" s="35"/>
      <c r="O83" s="35"/>
      <c r="P83" s="35"/>
      <c r="Q83" s="35"/>
      <c r="R83" s="50"/>
    </row>
    <row r="84" s="1" customFormat="1" ht="14.4" customHeight="1">
      <c r="B84" s="48"/>
      <c r="C84" s="40" t="s">
        <v>29</v>
      </c>
      <c r="D84" s="49"/>
      <c r="E84" s="49"/>
      <c r="F84" s="35" t="str">
        <f>IF(E15="","",E15)</f>
        <v>Vyplň údaj</v>
      </c>
      <c r="G84" s="49"/>
      <c r="H84" s="49"/>
      <c r="I84" s="49"/>
      <c r="J84" s="49"/>
      <c r="K84" s="40" t="s">
        <v>35</v>
      </c>
      <c r="L84" s="49"/>
      <c r="M84" s="35" t="str">
        <f>E21</f>
        <v>Hulmanová Jana</v>
      </c>
      <c r="N84" s="35"/>
      <c r="O84" s="35"/>
      <c r="P84" s="35"/>
      <c r="Q84" s="35"/>
      <c r="R84" s="50"/>
    </row>
    <row r="85" s="1" customFormat="1" ht="10.32" customHeight="1">
      <c r="B85" s="48"/>
      <c r="C85" s="49"/>
      <c r="D85" s="49"/>
      <c r="E85" s="49"/>
      <c r="F85" s="49"/>
      <c r="G85" s="49"/>
      <c r="H85" s="49"/>
      <c r="I85" s="49"/>
      <c r="J85" s="49"/>
      <c r="K85" s="49"/>
      <c r="L85" s="49"/>
      <c r="M85" s="49"/>
      <c r="N85" s="49"/>
      <c r="O85" s="49"/>
      <c r="P85" s="49"/>
      <c r="Q85" s="49"/>
      <c r="R85" s="50"/>
    </row>
    <row r="86" s="1" customFormat="1" ht="29.28" customHeight="1">
      <c r="B86" s="48"/>
      <c r="C86" s="164" t="s">
        <v>126</v>
      </c>
      <c r="D86" s="147"/>
      <c r="E86" s="147"/>
      <c r="F86" s="147"/>
      <c r="G86" s="147"/>
      <c r="H86" s="147"/>
      <c r="I86" s="147"/>
      <c r="J86" s="147"/>
      <c r="K86" s="147"/>
      <c r="L86" s="147"/>
      <c r="M86" s="147"/>
      <c r="N86" s="164" t="s">
        <v>127</v>
      </c>
      <c r="O86" s="147"/>
      <c r="P86" s="147"/>
      <c r="Q86" s="147"/>
      <c r="R86" s="50"/>
    </row>
    <row r="87" s="1" customFormat="1" ht="10.32" customHeight="1">
      <c r="B87" s="48"/>
      <c r="C87" s="49"/>
      <c r="D87" s="49"/>
      <c r="E87" s="49"/>
      <c r="F87" s="49"/>
      <c r="G87" s="49"/>
      <c r="H87" s="49"/>
      <c r="I87" s="49"/>
      <c r="J87" s="49"/>
      <c r="K87" s="49"/>
      <c r="L87" s="49"/>
      <c r="M87" s="49"/>
      <c r="N87" s="49"/>
      <c r="O87" s="49"/>
      <c r="P87" s="49"/>
      <c r="Q87" s="49"/>
      <c r="R87" s="50"/>
    </row>
    <row r="88" s="1" customFormat="1" ht="29.28" customHeight="1">
      <c r="B88" s="48"/>
      <c r="C88" s="165" t="s">
        <v>128</v>
      </c>
      <c r="D88" s="49"/>
      <c r="E88" s="49"/>
      <c r="F88" s="49"/>
      <c r="G88" s="49"/>
      <c r="H88" s="49"/>
      <c r="I88" s="49"/>
      <c r="J88" s="49"/>
      <c r="K88" s="49"/>
      <c r="L88" s="49"/>
      <c r="M88" s="49"/>
      <c r="N88" s="109">
        <f>N137</f>
        <v>0</v>
      </c>
      <c r="O88" s="166"/>
      <c r="P88" s="166"/>
      <c r="Q88" s="166"/>
      <c r="R88" s="50"/>
      <c r="AU88" s="24" t="s">
        <v>129</v>
      </c>
    </row>
    <row r="89" s="6" customFormat="1" ht="24.96" customHeight="1">
      <c r="B89" s="167"/>
      <c r="C89" s="168"/>
      <c r="D89" s="169" t="s">
        <v>130</v>
      </c>
      <c r="E89" s="168"/>
      <c r="F89" s="168"/>
      <c r="G89" s="168"/>
      <c r="H89" s="168"/>
      <c r="I89" s="168"/>
      <c r="J89" s="168"/>
      <c r="K89" s="168"/>
      <c r="L89" s="168"/>
      <c r="M89" s="168"/>
      <c r="N89" s="170">
        <f>N138</f>
        <v>0</v>
      </c>
      <c r="O89" s="168"/>
      <c r="P89" s="168"/>
      <c r="Q89" s="168"/>
      <c r="R89" s="171"/>
    </row>
    <row r="90" s="7" customFormat="1" ht="19.92" customHeight="1">
      <c r="B90" s="172"/>
      <c r="C90" s="173"/>
      <c r="D90" s="132" t="s">
        <v>821</v>
      </c>
      <c r="E90" s="173"/>
      <c r="F90" s="173"/>
      <c r="G90" s="173"/>
      <c r="H90" s="173"/>
      <c r="I90" s="173"/>
      <c r="J90" s="173"/>
      <c r="K90" s="173"/>
      <c r="L90" s="173"/>
      <c r="M90" s="173"/>
      <c r="N90" s="134">
        <f>N139</f>
        <v>0</v>
      </c>
      <c r="O90" s="173"/>
      <c r="P90" s="173"/>
      <c r="Q90" s="173"/>
      <c r="R90" s="174"/>
    </row>
    <row r="91" s="7" customFormat="1" ht="19.92" customHeight="1">
      <c r="B91" s="172"/>
      <c r="C91" s="173"/>
      <c r="D91" s="132" t="s">
        <v>131</v>
      </c>
      <c r="E91" s="173"/>
      <c r="F91" s="173"/>
      <c r="G91" s="173"/>
      <c r="H91" s="173"/>
      <c r="I91" s="173"/>
      <c r="J91" s="173"/>
      <c r="K91" s="173"/>
      <c r="L91" s="173"/>
      <c r="M91" s="173"/>
      <c r="N91" s="134">
        <f>N173</f>
        <v>0</v>
      </c>
      <c r="O91" s="173"/>
      <c r="P91" s="173"/>
      <c r="Q91" s="173"/>
      <c r="R91" s="174"/>
    </row>
    <row r="92" s="7" customFormat="1" ht="19.92" customHeight="1">
      <c r="B92" s="172"/>
      <c r="C92" s="173"/>
      <c r="D92" s="132" t="s">
        <v>822</v>
      </c>
      <c r="E92" s="173"/>
      <c r="F92" s="173"/>
      <c r="G92" s="173"/>
      <c r="H92" s="173"/>
      <c r="I92" s="173"/>
      <c r="J92" s="173"/>
      <c r="K92" s="173"/>
      <c r="L92" s="173"/>
      <c r="M92" s="173"/>
      <c r="N92" s="134">
        <f>N210</f>
        <v>0</v>
      </c>
      <c r="O92" s="173"/>
      <c r="P92" s="173"/>
      <c r="Q92" s="173"/>
      <c r="R92" s="174"/>
    </row>
    <row r="93" s="7" customFormat="1" ht="19.92" customHeight="1">
      <c r="B93" s="172"/>
      <c r="C93" s="173"/>
      <c r="D93" s="132" t="s">
        <v>823</v>
      </c>
      <c r="E93" s="173"/>
      <c r="F93" s="173"/>
      <c r="G93" s="173"/>
      <c r="H93" s="173"/>
      <c r="I93" s="173"/>
      <c r="J93" s="173"/>
      <c r="K93" s="173"/>
      <c r="L93" s="173"/>
      <c r="M93" s="173"/>
      <c r="N93" s="134">
        <f>N234</f>
        <v>0</v>
      </c>
      <c r="O93" s="173"/>
      <c r="P93" s="173"/>
      <c r="Q93" s="173"/>
      <c r="R93" s="174"/>
    </row>
    <row r="94" s="7" customFormat="1" ht="19.92" customHeight="1">
      <c r="B94" s="172"/>
      <c r="C94" s="173"/>
      <c r="D94" s="132" t="s">
        <v>824</v>
      </c>
      <c r="E94" s="173"/>
      <c r="F94" s="173"/>
      <c r="G94" s="173"/>
      <c r="H94" s="173"/>
      <c r="I94" s="173"/>
      <c r="J94" s="173"/>
      <c r="K94" s="173"/>
      <c r="L94" s="173"/>
      <c r="M94" s="173"/>
      <c r="N94" s="134">
        <f>N262</f>
        <v>0</v>
      </c>
      <c r="O94" s="173"/>
      <c r="P94" s="173"/>
      <c r="Q94" s="173"/>
      <c r="R94" s="174"/>
    </row>
    <row r="95" s="7" customFormat="1" ht="19.92" customHeight="1">
      <c r="B95" s="172"/>
      <c r="C95" s="173"/>
      <c r="D95" s="132" t="s">
        <v>132</v>
      </c>
      <c r="E95" s="173"/>
      <c r="F95" s="173"/>
      <c r="G95" s="173"/>
      <c r="H95" s="173"/>
      <c r="I95" s="173"/>
      <c r="J95" s="173"/>
      <c r="K95" s="173"/>
      <c r="L95" s="173"/>
      <c r="M95" s="173"/>
      <c r="N95" s="134">
        <f>N278</f>
        <v>0</v>
      </c>
      <c r="O95" s="173"/>
      <c r="P95" s="173"/>
      <c r="Q95" s="173"/>
      <c r="R95" s="174"/>
    </row>
    <row r="96" s="7" customFormat="1" ht="19.92" customHeight="1">
      <c r="B96" s="172"/>
      <c r="C96" s="173"/>
      <c r="D96" s="132" t="s">
        <v>133</v>
      </c>
      <c r="E96" s="173"/>
      <c r="F96" s="173"/>
      <c r="G96" s="173"/>
      <c r="H96" s="173"/>
      <c r="I96" s="173"/>
      <c r="J96" s="173"/>
      <c r="K96" s="173"/>
      <c r="L96" s="173"/>
      <c r="M96" s="173"/>
      <c r="N96" s="134">
        <f>N321</f>
        <v>0</v>
      </c>
      <c r="O96" s="173"/>
      <c r="P96" s="173"/>
      <c r="Q96" s="173"/>
      <c r="R96" s="174"/>
    </row>
    <row r="97" s="7" customFormat="1" ht="19.92" customHeight="1">
      <c r="B97" s="172"/>
      <c r="C97" s="173"/>
      <c r="D97" s="132" t="s">
        <v>134</v>
      </c>
      <c r="E97" s="173"/>
      <c r="F97" s="173"/>
      <c r="G97" s="173"/>
      <c r="H97" s="173"/>
      <c r="I97" s="173"/>
      <c r="J97" s="173"/>
      <c r="K97" s="173"/>
      <c r="L97" s="173"/>
      <c r="M97" s="173"/>
      <c r="N97" s="134">
        <f>N398</f>
        <v>0</v>
      </c>
      <c r="O97" s="173"/>
      <c r="P97" s="173"/>
      <c r="Q97" s="173"/>
      <c r="R97" s="174"/>
    </row>
    <row r="98" s="6" customFormat="1" ht="24.96" customHeight="1">
      <c r="B98" s="167"/>
      <c r="C98" s="168"/>
      <c r="D98" s="169" t="s">
        <v>135</v>
      </c>
      <c r="E98" s="168"/>
      <c r="F98" s="168"/>
      <c r="G98" s="168"/>
      <c r="H98" s="168"/>
      <c r="I98" s="168"/>
      <c r="J98" s="168"/>
      <c r="K98" s="168"/>
      <c r="L98" s="168"/>
      <c r="M98" s="168"/>
      <c r="N98" s="170">
        <f>N402</f>
        <v>0</v>
      </c>
      <c r="O98" s="168"/>
      <c r="P98" s="168"/>
      <c r="Q98" s="168"/>
      <c r="R98" s="171"/>
    </row>
    <row r="99" s="7" customFormat="1" ht="19.92" customHeight="1">
      <c r="B99" s="172"/>
      <c r="C99" s="173"/>
      <c r="D99" s="132" t="s">
        <v>825</v>
      </c>
      <c r="E99" s="173"/>
      <c r="F99" s="173"/>
      <c r="G99" s="173"/>
      <c r="H99" s="173"/>
      <c r="I99" s="173"/>
      <c r="J99" s="173"/>
      <c r="K99" s="173"/>
      <c r="L99" s="173"/>
      <c r="M99" s="173"/>
      <c r="N99" s="134">
        <f>N403</f>
        <v>0</v>
      </c>
      <c r="O99" s="173"/>
      <c r="P99" s="173"/>
      <c r="Q99" s="173"/>
      <c r="R99" s="174"/>
    </row>
    <row r="100" s="7" customFormat="1" ht="19.92" customHeight="1">
      <c r="B100" s="172"/>
      <c r="C100" s="173"/>
      <c r="D100" s="132" t="s">
        <v>457</v>
      </c>
      <c r="E100" s="173"/>
      <c r="F100" s="173"/>
      <c r="G100" s="173"/>
      <c r="H100" s="173"/>
      <c r="I100" s="173"/>
      <c r="J100" s="173"/>
      <c r="K100" s="173"/>
      <c r="L100" s="173"/>
      <c r="M100" s="173"/>
      <c r="N100" s="134">
        <f>N432</f>
        <v>0</v>
      </c>
      <c r="O100" s="173"/>
      <c r="P100" s="173"/>
      <c r="Q100" s="173"/>
      <c r="R100" s="174"/>
    </row>
    <row r="101" s="7" customFormat="1" ht="19.92" customHeight="1">
      <c r="B101" s="172"/>
      <c r="C101" s="173"/>
      <c r="D101" s="132" t="s">
        <v>459</v>
      </c>
      <c r="E101" s="173"/>
      <c r="F101" s="173"/>
      <c r="G101" s="173"/>
      <c r="H101" s="173"/>
      <c r="I101" s="173"/>
      <c r="J101" s="173"/>
      <c r="K101" s="173"/>
      <c r="L101" s="173"/>
      <c r="M101" s="173"/>
      <c r="N101" s="134">
        <f>N440</f>
        <v>0</v>
      </c>
      <c r="O101" s="173"/>
      <c r="P101" s="173"/>
      <c r="Q101" s="173"/>
      <c r="R101" s="174"/>
    </row>
    <row r="102" s="7" customFormat="1" ht="19.92" customHeight="1">
      <c r="B102" s="172"/>
      <c r="C102" s="173"/>
      <c r="D102" s="132" t="s">
        <v>461</v>
      </c>
      <c r="E102" s="173"/>
      <c r="F102" s="173"/>
      <c r="G102" s="173"/>
      <c r="H102" s="173"/>
      <c r="I102" s="173"/>
      <c r="J102" s="173"/>
      <c r="K102" s="173"/>
      <c r="L102" s="173"/>
      <c r="M102" s="173"/>
      <c r="N102" s="134">
        <f>N443</f>
        <v>0</v>
      </c>
      <c r="O102" s="173"/>
      <c r="P102" s="173"/>
      <c r="Q102" s="173"/>
      <c r="R102" s="174"/>
    </row>
    <row r="103" s="7" customFormat="1" ht="19.92" customHeight="1">
      <c r="B103" s="172"/>
      <c r="C103" s="173"/>
      <c r="D103" s="132" t="s">
        <v>696</v>
      </c>
      <c r="E103" s="173"/>
      <c r="F103" s="173"/>
      <c r="G103" s="173"/>
      <c r="H103" s="173"/>
      <c r="I103" s="173"/>
      <c r="J103" s="173"/>
      <c r="K103" s="173"/>
      <c r="L103" s="173"/>
      <c r="M103" s="173"/>
      <c r="N103" s="134">
        <f>N459</f>
        <v>0</v>
      </c>
      <c r="O103" s="173"/>
      <c r="P103" s="173"/>
      <c r="Q103" s="173"/>
      <c r="R103" s="174"/>
    </row>
    <row r="104" s="7" customFormat="1" ht="19.92" customHeight="1">
      <c r="B104" s="172"/>
      <c r="C104" s="173"/>
      <c r="D104" s="132" t="s">
        <v>826</v>
      </c>
      <c r="E104" s="173"/>
      <c r="F104" s="173"/>
      <c r="G104" s="173"/>
      <c r="H104" s="173"/>
      <c r="I104" s="173"/>
      <c r="J104" s="173"/>
      <c r="K104" s="173"/>
      <c r="L104" s="173"/>
      <c r="M104" s="173"/>
      <c r="N104" s="134">
        <f>N466</f>
        <v>0</v>
      </c>
      <c r="O104" s="173"/>
      <c r="P104" s="173"/>
      <c r="Q104" s="173"/>
      <c r="R104" s="174"/>
    </row>
    <row r="105" s="7" customFormat="1" ht="19.92" customHeight="1">
      <c r="B105" s="172"/>
      <c r="C105" s="173"/>
      <c r="D105" s="132" t="s">
        <v>827</v>
      </c>
      <c r="E105" s="173"/>
      <c r="F105" s="173"/>
      <c r="G105" s="173"/>
      <c r="H105" s="173"/>
      <c r="I105" s="173"/>
      <c r="J105" s="173"/>
      <c r="K105" s="173"/>
      <c r="L105" s="173"/>
      <c r="M105" s="173"/>
      <c r="N105" s="134">
        <f>N483</f>
        <v>0</v>
      </c>
      <c r="O105" s="173"/>
      <c r="P105" s="173"/>
      <c r="Q105" s="173"/>
      <c r="R105" s="174"/>
    </row>
    <row r="106" s="7" customFormat="1" ht="19.92" customHeight="1">
      <c r="B106" s="172"/>
      <c r="C106" s="173"/>
      <c r="D106" s="132" t="s">
        <v>828</v>
      </c>
      <c r="E106" s="173"/>
      <c r="F106" s="173"/>
      <c r="G106" s="173"/>
      <c r="H106" s="173"/>
      <c r="I106" s="173"/>
      <c r="J106" s="173"/>
      <c r="K106" s="173"/>
      <c r="L106" s="173"/>
      <c r="M106" s="173"/>
      <c r="N106" s="134">
        <f>N497</f>
        <v>0</v>
      </c>
      <c r="O106" s="173"/>
      <c r="P106" s="173"/>
      <c r="Q106" s="173"/>
      <c r="R106" s="174"/>
    </row>
    <row r="107" s="7" customFormat="1" ht="19.92" customHeight="1">
      <c r="B107" s="172"/>
      <c r="C107" s="173"/>
      <c r="D107" s="132" t="s">
        <v>138</v>
      </c>
      <c r="E107" s="173"/>
      <c r="F107" s="173"/>
      <c r="G107" s="173"/>
      <c r="H107" s="173"/>
      <c r="I107" s="173"/>
      <c r="J107" s="173"/>
      <c r="K107" s="173"/>
      <c r="L107" s="173"/>
      <c r="M107" s="173"/>
      <c r="N107" s="134">
        <f>N509</f>
        <v>0</v>
      </c>
      <c r="O107" s="173"/>
      <c r="P107" s="173"/>
      <c r="Q107" s="173"/>
      <c r="R107" s="174"/>
    </row>
    <row r="108" s="6" customFormat="1" ht="24.96" customHeight="1">
      <c r="B108" s="167"/>
      <c r="C108" s="168"/>
      <c r="D108" s="169" t="s">
        <v>139</v>
      </c>
      <c r="E108" s="168"/>
      <c r="F108" s="168"/>
      <c r="G108" s="168"/>
      <c r="H108" s="168"/>
      <c r="I108" s="168"/>
      <c r="J108" s="168"/>
      <c r="K108" s="168"/>
      <c r="L108" s="168"/>
      <c r="M108" s="168"/>
      <c r="N108" s="170">
        <f>N519</f>
        <v>0</v>
      </c>
      <c r="O108" s="168"/>
      <c r="P108" s="168"/>
      <c r="Q108" s="168"/>
      <c r="R108" s="171"/>
    </row>
    <row r="109" s="7" customFormat="1" ht="19.92" customHeight="1">
      <c r="B109" s="172"/>
      <c r="C109" s="173"/>
      <c r="D109" s="132" t="s">
        <v>140</v>
      </c>
      <c r="E109" s="173"/>
      <c r="F109" s="173"/>
      <c r="G109" s="173"/>
      <c r="H109" s="173"/>
      <c r="I109" s="173"/>
      <c r="J109" s="173"/>
      <c r="K109" s="173"/>
      <c r="L109" s="173"/>
      <c r="M109" s="173"/>
      <c r="N109" s="134">
        <f>N520</f>
        <v>0</v>
      </c>
      <c r="O109" s="173"/>
      <c r="P109" s="173"/>
      <c r="Q109" s="173"/>
      <c r="R109" s="174"/>
    </row>
    <row r="110" s="6" customFormat="1" ht="21.84" customHeight="1">
      <c r="B110" s="167"/>
      <c r="C110" s="168"/>
      <c r="D110" s="169" t="s">
        <v>141</v>
      </c>
      <c r="E110" s="168"/>
      <c r="F110" s="168"/>
      <c r="G110" s="168"/>
      <c r="H110" s="168"/>
      <c r="I110" s="168"/>
      <c r="J110" s="168"/>
      <c r="K110" s="168"/>
      <c r="L110" s="168"/>
      <c r="M110" s="168"/>
      <c r="N110" s="175">
        <f>N523</f>
        <v>0</v>
      </c>
      <c r="O110" s="168"/>
      <c r="P110" s="168"/>
      <c r="Q110" s="168"/>
      <c r="R110" s="171"/>
    </row>
    <row r="111" s="1" customFormat="1" ht="21.84" customHeight="1">
      <c r="B111" s="48"/>
      <c r="C111" s="49"/>
      <c r="D111" s="49"/>
      <c r="E111" s="49"/>
      <c r="F111" s="49"/>
      <c r="G111" s="49"/>
      <c r="H111" s="49"/>
      <c r="I111" s="49"/>
      <c r="J111" s="49"/>
      <c r="K111" s="49"/>
      <c r="L111" s="49"/>
      <c r="M111" s="49"/>
      <c r="N111" s="49"/>
      <c r="O111" s="49"/>
      <c r="P111" s="49"/>
      <c r="Q111" s="49"/>
      <c r="R111" s="50"/>
    </row>
    <row r="112" s="1" customFormat="1" ht="29.28" customHeight="1">
      <c r="B112" s="48"/>
      <c r="C112" s="165" t="s">
        <v>142</v>
      </c>
      <c r="D112" s="49"/>
      <c r="E112" s="49"/>
      <c r="F112" s="49"/>
      <c r="G112" s="49"/>
      <c r="H112" s="49"/>
      <c r="I112" s="49"/>
      <c r="J112" s="49"/>
      <c r="K112" s="49"/>
      <c r="L112" s="49"/>
      <c r="M112" s="49"/>
      <c r="N112" s="166">
        <f>ROUND(N113+N114+N115+N116+N117+N118,2)</f>
        <v>0</v>
      </c>
      <c r="O112" s="176"/>
      <c r="P112" s="176"/>
      <c r="Q112" s="176"/>
      <c r="R112" s="50"/>
      <c r="T112" s="177"/>
      <c r="U112" s="178" t="s">
        <v>41</v>
      </c>
    </row>
    <row r="113" s="1" customFormat="1" ht="18" customHeight="1">
      <c r="B113" s="179"/>
      <c r="C113" s="180"/>
      <c r="D113" s="139" t="s">
        <v>143</v>
      </c>
      <c r="E113" s="181"/>
      <c r="F113" s="181"/>
      <c r="G113" s="181"/>
      <c r="H113" s="181"/>
      <c r="I113" s="180"/>
      <c r="J113" s="180"/>
      <c r="K113" s="180"/>
      <c r="L113" s="180"/>
      <c r="M113" s="180"/>
      <c r="N113" s="133">
        <f>ROUND(N88*T113,2)</f>
        <v>0</v>
      </c>
      <c r="O113" s="182"/>
      <c r="P113" s="182"/>
      <c r="Q113" s="182"/>
      <c r="R113" s="183"/>
      <c r="S113" s="184"/>
      <c r="T113" s="185"/>
      <c r="U113" s="186" t="s">
        <v>44</v>
      </c>
      <c r="V113" s="184"/>
      <c r="W113" s="184"/>
      <c r="X113" s="184"/>
      <c r="Y113" s="184"/>
      <c r="Z113" s="184"/>
      <c r="AA113" s="184"/>
      <c r="AB113" s="184"/>
      <c r="AC113" s="184"/>
      <c r="AD113" s="184"/>
      <c r="AE113" s="184"/>
      <c r="AF113" s="184"/>
      <c r="AG113" s="184"/>
      <c r="AH113" s="184"/>
      <c r="AI113" s="184"/>
      <c r="AJ113" s="184"/>
      <c r="AK113" s="184"/>
      <c r="AL113" s="184"/>
      <c r="AM113" s="184"/>
      <c r="AN113" s="184"/>
      <c r="AO113" s="184"/>
      <c r="AP113" s="184"/>
      <c r="AQ113" s="184"/>
      <c r="AR113" s="184"/>
      <c r="AS113" s="184"/>
      <c r="AT113" s="184"/>
      <c r="AU113" s="184"/>
      <c r="AV113" s="184"/>
      <c r="AW113" s="184"/>
      <c r="AX113" s="184"/>
      <c r="AY113" s="187" t="s">
        <v>144</v>
      </c>
      <c r="AZ113" s="184"/>
      <c r="BA113" s="184"/>
      <c r="BB113" s="184"/>
      <c r="BC113" s="184"/>
      <c r="BD113" s="184"/>
      <c r="BE113" s="188">
        <f>IF(U113="základná",N113,0)</f>
        <v>0</v>
      </c>
      <c r="BF113" s="188">
        <f>IF(U113="znížená",N113,0)</f>
        <v>0</v>
      </c>
      <c r="BG113" s="188">
        <f>IF(U113="zákl. prenesená",N113,0)</f>
        <v>0</v>
      </c>
      <c r="BH113" s="188">
        <f>IF(U113="zníž. prenesená",N113,0)</f>
        <v>0</v>
      </c>
      <c r="BI113" s="188">
        <f>IF(U113="nulová",N113,0)</f>
        <v>0</v>
      </c>
      <c r="BJ113" s="187" t="s">
        <v>86</v>
      </c>
      <c r="BK113" s="184"/>
      <c r="BL113" s="184"/>
      <c r="BM113" s="184"/>
    </row>
    <row r="114" s="1" customFormat="1" ht="18" customHeight="1">
      <c r="B114" s="179"/>
      <c r="C114" s="180"/>
      <c r="D114" s="139" t="s">
        <v>145</v>
      </c>
      <c r="E114" s="181"/>
      <c r="F114" s="181"/>
      <c r="G114" s="181"/>
      <c r="H114" s="181"/>
      <c r="I114" s="180"/>
      <c r="J114" s="180"/>
      <c r="K114" s="180"/>
      <c r="L114" s="180"/>
      <c r="M114" s="180"/>
      <c r="N114" s="133">
        <f>ROUND(N88*T114,2)</f>
        <v>0</v>
      </c>
      <c r="O114" s="182"/>
      <c r="P114" s="182"/>
      <c r="Q114" s="182"/>
      <c r="R114" s="183"/>
      <c r="S114" s="184"/>
      <c r="T114" s="185"/>
      <c r="U114" s="186" t="s">
        <v>44</v>
      </c>
      <c r="V114" s="184"/>
      <c r="W114" s="184"/>
      <c r="X114" s="184"/>
      <c r="Y114" s="184"/>
      <c r="Z114" s="184"/>
      <c r="AA114" s="184"/>
      <c r="AB114" s="184"/>
      <c r="AC114" s="184"/>
      <c r="AD114" s="184"/>
      <c r="AE114" s="184"/>
      <c r="AF114" s="184"/>
      <c r="AG114" s="184"/>
      <c r="AH114" s="184"/>
      <c r="AI114" s="184"/>
      <c r="AJ114" s="184"/>
      <c r="AK114" s="184"/>
      <c r="AL114" s="184"/>
      <c r="AM114" s="184"/>
      <c r="AN114" s="184"/>
      <c r="AO114" s="184"/>
      <c r="AP114" s="184"/>
      <c r="AQ114" s="184"/>
      <c r="AR114" s="184"/>
      <c r="AS114" s="184"/>
      <c r="AT114" s="184"/>
      <c r="AU114" s="184"/>
      <c r="AV114" s="184"/>
      <c r="AW114" s="184"/>
      <c r="AX114" s="184"/>
      <c r="AY114" s="187" t="s">
        <v>144</v>
      </c>
      <c r="AZ114" s="184"/>
      <c r="BA114" s="184"/>
      <c r="BB114" s="184"/>
      <c r="BC114" s="184"/>
      <c r="BD114" s="184"/>
      <c r="BE114" s="188">
        <f>IF(U114="základná",N114,0)</f>
        <v>0</v>
      </c>
      <c r="BF114" s="188">
        <f>IF(U114="znížená",N114,0)</f>
        <v>0</v>
      </c>
      <c r="BG114" s="188">
        <f>IF(U114="zákl. prenesená",N114,0)</f>
        <v>0</v>
      </c>
      <c r="BH114" s="188">
        <f>IF(U114="zníž. prenesená",N114,0)</f>
        <v>0</v>
      </c>
      <c r="BI114" s="188">
        <f>IF(U114="nulová",N114,0)</f>
        <v>0</v>
      </c>
      <c r="BJ114" s="187" t="s">
        <v>86</v>
      </c>
      <c r="BK114" s="184"/>
      <c r="BL114" s="184"/>
      <c r="BM114" s="184"/>
    </row>
    <row r="115" s="1" customFormat="1" ht="18" customHeight="1">
      <c r="B115" s="179"/>
      <c r="C115" s="180"/>
      <c r="D115" s="139" t="s">
        <v>146</v>
      </c>
      <c r="E115" s="181"/>
      <c r="F115" s="181"/>
      <c r="G115" s="181"/>
      <c r="H115" s="181"/>
      <c r="I115" s="180"/>
      <c r="J115" s="180"/>
      <c r="K115" s="180"/>
      <c r="L115" s="180"/>
      <c r="M115" s="180"/>
      <c r="N115" s="133">
        <f>ROUND(N88*T115,2)</f>
        <v>0</v>
      </c>
      <c r="O115" s="182"/>
      <c r="P115" s="182"/>
      <c r="Q115" s="182"/>
      <c r="R115" s="183"/>
      <c r="S115" s="184"/>
      <c r="T115" s="185"/>
      <c r="U115" s="186" t="s">
        <v>44</v>
      </c>
      <c r="V115" s="184"/>
      <c r="W115" s="184"/>
      <c r="X115" s="184"/>
      <c r="Y115" s="184"/>
      <c r="Z115" s="184"/>
      <c r="AA115" s="184"/>
      <c r="AB115" s="184"/>
      <c r="AC115" s="184"/>
      <c r="AD115" s="184"/>
      <c r="AE115" s="184"/>
      <c r="AF115" s="184"/>
      <c r="AG115" s="184"/>
      <c r="AH115" s="184"/>
      <c r="AI115" s="184"/>
      <c r="AJ115" s="184"/>
      <c r="AK115" s="184"/>
      <c r="AL115" s="184"/>
      <c r="AM115" s="184"/>
      <c r="AN115" s="184"/>
      <c r="AO115" s="184"/>
      <c r="AP115" s="184"/>
      <c r="AQ115" s="184"/>
      <c r="AR115" s="184"/>
      <c r="AS115" s="184"/>
      <c r="AT115" s="184"/>
      <c r="AU115" s="184"/>
      <c r="AV115" s="184"/>
      <c r="AW115" s="184"/>
      <c r="AX115" s="184"/>
      <c r="AY115" s="187" t="s">
        <v>144</v>
      </c>
      <c r="AZ115" s="184"/>
      <c r="BA115" s="184"/>
      <c r="BB115" s="184"/>
      <c r="BC115" s="184"/>
      <c r="BD115" s="184"/>
      <c r="BE115" s="188">
        <f>IF(U115="základná",N115,0)</f>
        <v>0</v>
      </c>
      <c r="BF115" s="188">
        <f>IF(U115="znížená",N115,0)</f>
        <v>0</v>
      </c>
      <c r="BG115" s="188">
        <f>IF(U115="zákl. prenesená",N115,0)</f>
        <v>0</v>
      </c>
      <c r="BH115" s="188">
        <f>IF(U115="zníž. prenesená",N115,0)</f>
        <v>0</v>
      </c>
      <c r="BI115" s="188">
        <f>IF(U115="nulová",N115,0)</f>
        <v>0</v>
      </c>
      <c r="BJ115" s="187" t="s">
        <v>86</v>
      </c>
      <c r="BK115" s="184"/>
      <c r="BL115" s="184"/>
      <c r="BM115" s="184"/>
    </row>
    <row r="116" s="1" customFormat="1" ht="18" customHeight="1">
      <c r="B116" s="179"/>
      <c r="C116" s="180"/>
      <c r="D116" s="139" t="s">
        <v>147</v>
      </c>
      <c r="E116" s="181"/>
      <c r="F116" s="181"/>
      <c r="G116" s="181"/>
      <c r="H116" s="181"/>
      <c r="I116" s="180"/>
      <c r="J116" s="180"/>
      <c r="K116" s="180"/>
      <c r="L116" s="180"/>
      <c r="M116" s="180"/>
      <c r="N116" s="133">
        <f>ROUND(N88*T116,2)</f>
        <v>0</v>
      </c>
      <c r="O116" s="182"/>
      <c r="P116" s="182"/>
      <c r="Q116" s="182"/>
      <c r="R116" s="183"/>
      <c r="S116" s="184"/>
      <c r="T116" s="185"/>
      <c r="U116" s="186" t="s">
        <v>44</v>
      </c>
      <c r="V116" s="184"/>
      <c r="W116" s="184"/>
      <c r="X116" s="184"/>
      <c r="Y116" s="184"/>
      <c r="Z116" s="184"/>
      <c r="AA116" s="184"/>
      <c r="AB116" s="184"/>
      <c r="AC116" s="184"/>
      <c r="AD116" s="184"/>
      <c r="AE116" s="184"/>
      <c r="AF116" s="184"/>
      <c r="AG116" s="184"/>
      <c r="AH116" s="184"/>
      <c r="AI116" s="184"/>
      <c r="AJ116" s="184"/>
      <c r="AK116" s="184"/>
      <c r="AL116" s="184"/>
      <c r="AM116" s="184"/>
      <c r="AN116" s="184"/>
      <c r="AO116" s="184"/>
      <c r="AP116" s="184"/>
      <c r="AQ116" s="184"/>
      <c r="AR116" s="184"/>
      <c r="AS116" s="184"/>
      <c r="AT116" s="184"/>
      <c r="AU116" s="184"/>
      <c r="AV116" s="184"/>
      <c r="AW116" s="184"/>
      <c r="AX116" s="184"/>
      <c r="AY116" s="187" t="s">
        <v>144</v>
      </c>
      <c r="AZ116" s="184"/>
      <c r="BA116" s="184"/>
      <c r="BB116" s="184"/>
      <c r="BC116" s="184"/>
      <c r="BD116" s="184"/>
      <c r="BE116" s="188">
        <f>IF(U116="základná",N116,0)</f>
        <v>0</v>
      </c>
      <c r="BF116" s="188">
        <f>IF(U116="znížená",N116,0)</f>
        <v>0</v>
      </c>
      <c r="BG116" s="188">
        <f>IF(U116="zákl. prenesená",N116,0)</f>
        <v>0</v>
      </c>
      <c r="BH116" s="188">
        <f>IF(U116="zníž. prenesená",N116,0)</f>
        <v>0</v>
      </c>
      <c r="BI116" s="188">
        <f>IF(U116="nulová",N116,0)</f>
        <v>0</v>
      </c>
      <c r="BJ116" s="187" t="s">
        <v>86</v>
      </c>
      <c r="BK116" s="184"/>
      <c r="BL116" s="184"/>
      <c r="BM116" s="184"/>
    </row>
    <row r="117" s="1" customFormat="1" ht="18" customHeight="1">
      <c r="B117" s="179"/>
      <c r="C117" s="180"/>
      <c r="D117" s="139" t="s">
        <v>148</v>
      </c>
      <c r="E117" s="181"/>
      <c r="F117" s="181"/>
      <c r="G117" s="181"/>
      <c r="H117" s="181"/>
      <c r="I117" s="180"/>
      <c r="J117" s="180"/>
      <c r="K117" s="180"/>
      <c r="L117" s="180"/>
      <c r="M117" s="180"/>
      <c r="N117" s="133">
        <f>ROUND(N88*T117,2)</f>
        <v>0</v>
      </c>
      <c r="O117" s="182"/>
      <c r="P117" s="182"/>
      <c r="Q117" s="182"/>
      <c r="R117" s="183"/>
      <c r="S117" s="184"/>
      <c r="T117" s="185"/>
      <c r="U117" s="186" t="s">
        <v>44</v>
      </c>
      <c r="V117" s="184"/>
      <c r="W117" s="184"/>
      <c r="X117" s="184"/>
      <c r="Y117" s="184"/>
      <c r="Z117" s="184"/>
      <c r="AA117" s="184"/>
      <c r="AB117" s="184"/>
      <c r="AC117" s="184"/>
      <c r="AD117" s="184"/>
      <c r="AE117" s="184"/>
      <c r="AF117" s="184"/>
      <c r="AG117" s="184"/>
      <c r="AH117" s="184"/>
      <c r="AI117" s="184"/>
      <c r="AJ117" s="184"/>
      <c r="AK117" s="184"/>
      <c r="AL117" s="184"/>
      <c r="AM117" s="184"/>
      <c r="AN117" s="184"/>
      <c r="AO117" s="184"/>
      <c r="AP117" s="184"/>
      <c r="AQ117" s="184"/>
      <c r="AR117" s="184"/>
      <c r="AS117" s="184"/>
      <c r="AT117" s="184"/>
      <c r="AU117" s="184"/>
      <c r="AV117" s="184"/>
      <c r="AW117" s="184"/>
      <c r="AX117" s="184"/>
      <c r="AY117" s="187" t="s">
        <v>144</v>
      </c>
      <c r="AZ117" s="184"/>
      <c r="BA117" s="184"/>
      <c r="BB117" s="184"/>
      <c r="BC117" s="184"/>
      <c r="BD117" s="184"/>
      <c r="BE117" s="188">
        <f>IF(U117="základná",N117,0)</f>
        <v>0</v>
      </c>
      <c r="BF117" s="188">
        <f>IF(U117="znížená",N117,0)</f>
        <v>0</v>
      </c>
      <c r="BG117" s="188">
        <f>IF(U117="zákl. prenesená",N117,0)</f>
        <v>0</v>
      </c>
      <c r="BH117" s="188">
        <f>IF(U117="zníž. prenesená",N117,0)</f>
        <v>0</v>
      </c>
      <c r="BI117" s="188">
        <f>IF(U117="nulová",N117,0)</f>
        <v>0</v>
      </c>
      <c r="BJ117" s="187" t="s">
        <v>86</v>
      </c>
      <c r="BK117" s="184"/>
      <c r="BL117" s="184"/>
      <c r="BM117" s="184"/>
    </row>
    <row r="118" s="1" customFormat="1" ht="18" customHeight="1">
      <c r="B118" s="179"/>
      <c r="C118" s="180"/>
      <c r="D118" s="181" t="s">
        <v>149</v>
      </c>
      <c r="E118" s="180"/>
      <c r="F118" s="180"/>
      <c r="G118" s="180"/>
      <c r="H118" s="180"/>
      <c r="I118" s="180"/>
      <c r="J118" s="180"/>
      <c r="K118" s="180"/>
      <c r="L118" s="180"/>
      <c r="M118" s="180"/>
      <c r="N118" s="133">
        <f>ROUND(N88*T118,2)</f>
        <v>0</v>
      </c>
      <c r="O118" s="182"/>
      <c r="P118" s="182"/>
      <c r="Q118" s="182"/>
      <c r="R118" s="183"/>
      <c r="S118" s="184"/>
      <c r="T118" s="189"/>
      <c r="U118" s="190" t="s">
        <v>44</v>
      </c>
      <c r="V118" s="184"/>
      <c r="W118" s="184"/>
      <c r="X118" s="184"/>
      <c r="Y118" s="184"/>
      <c r="Z118" s="184"/>
      <c r="AA118" s="184"/>
      <c r="AB118" s="184"/>
      <c r="AC118" s="184"/>
      <c r="AD118" s="184"/>
      <c r="AE118" s="184"/>
      <c r="AF118" s="184"/>
      <c r="AG118" s="184"/>
      <c r="AH118" s="184"/>
      <c r="AI118" s="184"/>
      <c r="AJ118" s="184"/>
      <c r="AK118" s="184"/>
      <c r="AL118" s="184"/>
      <c r="AM118" s="184"/>
      <c r="AN118" s="184"/>
      <c r="AO118" s="184"/>
      <c r="AP118" s="184"/>
      <c r="AQ118" s="184"/>
      <c r="AR118" s="184"/>
      <c r="AS118" s="184"/>
      <c r="AT118" s="184"/>
      <c r="AU118" s="184"/>
      <c r="AV118" s="184"/>
      <c r="AW118" s="184"/>
      <c r="AX118" s="184"/>
      <c r="AY118" s="187" t="s">
        <v>150</v>
      </c>
      <c r="AZ118" s="184"/>
      <c r="BA118" s="184"/>
      <c r="BB118" s="184"/>
      <c r="BC118" s="184"/>
      <c r="BD118" s="184"/>
      <c r="BE118" s="188">
        <f>IF(U118="základná",N118,0)</f>
        <v>0</v>
      </c>
      <c r="BF118" s="188">
        <f>IF(U118="znížená",N118,0)</f>
        <v>0</v>
      </c>
      <c r="BG118" s="188">
        <f>IF(U118="zákl. prenesená",N118,0)</f>
        <v>0</v>
      </c>
      <c r="BH118" s="188">
        <f>IF(U118="zníž. prenesená",N118,0)</f>
        <v>0</v>
      </c>
      <c r="BI118" s="188">
        <f>IF(U118="nulová",N118,0)</f>
        <v>0</v>
      </c>
      <c r="BJ118" s="187" t="s">
        <v>86</v>
      </c>
      <c r="BK118" s="184"/>
      <c r="BL118" s="184"/>
      <c r="BM118" s="184"/>
    </row>
    <row r="119" s="1" customFormat="1">
      <c r="B119" s="48"/>
      <c r="C119" s="49"/>
      <c r="D119" s="49"/>
      <c r="E119" s="49"/>
      <c r="F119" s="49"/>
      <c r="G119" s="49"/>
      <c r="H119" s="49"/>
      <c r="I119" s="49"/>
      <c r="J119" s="49"/>
      <c r="K119" s="49"/>
      <c r="L119" s="49"/>
      <c r="M119" s="49"/>
      <c r="N119" s="49"/>
      <c r="O119" s="49"/>
      <c r="P119" s="49"/>
      <c r="Q119" s="49"/>
      <c r="R119" s="50"/>
    </row>
    <row r="120" s="1" customFormat="1" ht="29.28" customHeight="1">
      <c r="B120" s="48"/>
      <c r="C120" s="146" t="s">
        <v>115</v>
      </c>
      <c r="D120" s="147"/>
      <c r="E120" s="147"/>
      <c r="F120" s="147"/>
      <c r="G120" s="147"/>
      <c r="H120" s="147"/>
      <c r="I120" s="147"/>
      <c r="J120" s="147"/>
      <c r="K120" s="147"/>
      <c r="L120" s="148">
        <f>ROUND(SUM(N88+N112),2)</f>
        <v>0</v>
      </c>
      <c r="M120" s="148"/>
      <c r="N120" s="148"/>
      <c r="O120" s="148"/>
      <c r="P120" s="148"/>
      <c r="Q120" s="148"/>
      <c r="R120" s="50"/>
    </row>
    <row r="121" s="1" customFormat="1" ht="6.96" customHeight="1">
      <c r="B121" s="77"/>
      <c r="C121" s="78"/>
      <c r="D121" s="78"/>
      <c r="E121" s="78"/>
      <c r="F121" s="78"/>
      <c r="G121" s="78"/>
      <c r="H121" s="78"/>
      <c r="I121" s="78"/>
      <c r="J121" s="78"/>
      <c r="K121" s="78"/>
      <c r="L121" s="78"/>
      <c r="M121" s="78"/>
      <c r="N121" s="78"/>
      <c r="O121" s="78"/>
      <c r="P121" s="78"/>
      <c r="Q121" s="78"/>
      <c r="R121" s="79"/>
    </row>
    <row r="125" s="1" customFormat="1" ht="6.96" customHeight="1">
      <c r="B125" s="80"/>
      <c r="C125" s="81"/>
      <c r="D125" s="81"/>
      <c r="E125" s="81"/>
      <c r="F125" s="81"/>
      <c r="G125" s="81"/>
      <c r="H125" s="81"/>
      <c r="I125" s="81"/>
      <c r="J125" s="81"/>
      <c r="K125" s="81"/>
      <c r="L125" s="81"/>
      <c r="M125" s="81"/>
      <c r="N125" s="81"/>
      <c r="O125" s="81"/>
      <c r="P125" s="81"/>
      <c r="Q125" s="81"/>
      <c r="R125" s="82"/>
    </row>
    <row r="126" s="1" customFormat="1" ht="36.96" customHeight="1">
      <c r="B126" s="48"/>
      <c r="C126" s="29" t="s">
        <v>151</v>
      </c>
      <c r="D126" s="49"/>
      <c r="E126" s="49"/>
      <c r="F126" s="49"/>
      <c r="G126" s="49"/>
      <c r="H126" s="49"/>
      <c r="I126" s="49"/>
      <c r="J126" s="49"/>
      <c r="K126" s="49"/>
      <c r="L126" s="49"/>
      <c r="M126" s="49"/>
      <c r="N126" s="49"/>
      <c r="O126" s="49"/>
      <c r="P126" s="49"/>
      <c r="Q126" s="49"/>
      <c r="R126" s="50"/>
    </row>
    <row r="127" s="1" customFormat="1" ht="6.96" customHeight="1">
      <c r="B127" s="48"/>
      <c r="C127" s="49"/>
      <c r="D127" s="49"/>
      <c r="E127" s="49"/>
      <c r="F127" s="49"/>
      <c r="G127" s="49"/>
      <c r="H127" s="49"/>
      <c r="I127" s="49"/>
      <c r="J127" s="49"/>
      <c r="K127" s="49"/>
      <c r="L127" s="49"/>
      <c r="M127" s="49"/>
      <c r="N127" s="49"/>
      <c r="O127" s="49"/>
      <c r="P127" s="49"/>
      <c r="Q127" s="49"/>
      <c r="R127" s="50"/>
    </row>
    <row r="128" s="1" customFormat="1" ht="30" customHeight="1">
      <c r="B128" s="48"/>
      <c r="C128" s="40" t="s">
        <v>17</v>
      </c>
      <c r="D128" s="49"/>
      <c r="E128" s="49"/>
      <c r="F128" s="151" t="str">
        <f>F6</f>
        <v xml:space="preserve">Denný stacionár  Moravany nad Váhom</v>
      </c>
      <c r="G128" s="40"/>
      <c r="H128" s="40"/>
      <c r="I128" s="40"/>
      <c r="J128" s="40"/>
      <c r="K128" s="40"/>
      <c r="L128" s="40"/>
      <c r="M128" s="40"/>
      <c r="N128" s="40"/>
      <c r="O128" s="40"/>
      <c r="P128" s="40"/>
      <c r="Q128" s="49"/>
      <c r="R128" s="50"/>
    </row>
    <row r="129" s="1" customFormat="1" ht="36.96" customHeight="1">
      <c r="B129" s="48"/>
      <c r="C129" s="87" t="s">
        <v>122</v>
      </c>
      <c r="D129" s="49"/>
      <c r="E129" s="49"/>
      <c r="F129" s="89" t="str">
        <f>F7</f>
        <v>4 - Ostatné - Búracie práce a stavebné úpravy vnútorných priestorov</v>
      </c>
      <c r="G129" s="49"/>
      <c r="H129" s="49"/>
      <c r="I129" s="49"/>
      <c r="J129" s="49"/>
      <c r="K129" s="49"/>
      <c r="L129" s="49"/>
      <c r="M129" s="49"/>
      <c r="N129" s="49"/>
      <c r="O129" s="49"/>
      <c r="P129" s="49"/>
      <c r="Q129" s="49"/>
      <c r="R129" s="50"/>
    </row>
    <row r="130" s="1" customFormat="1" ht="6.96" customHeight="1">
      <c r="B130" s="48"/>
      <c r="C130" s="49"/>
      <c r="D130" s="49"/>
      <c r="E130" s="49"/>
      <c r="F130" s="49"/>
      <c r="G130" s="49"/>
      <c r="H130" s="49"/>
      <c r="I130" s="49"/>
      <c r="J130" s="49"/>
      <c r="K130" s="49"/>
      <c r="L130" s="49"/>
      <c r="M130" s="49"/>
      <c r="N130" s="49"/>
      <c r="O130" s="49"/>
      <c r="P130" s="49"/>
      <c r="Q130" s="49"/>
      <c r="R130" s="50"/>
    </row>
    <row r="131" s="1" customFormat="1" ht="18" customHeight="1">
      <c r="B131" s="48"/>
      <c r="C131" s="40" t="s">
        <v>21</v>
      </c>
      <c r="D131" s="49"/>
      <c r="E131" s="49"/>
      <c r="F131" s="35" t="str">
        <f>F9</f>
        <v>Moravany nad Váhom</v>
      </c>
      <c r="G131" s="49"/>
      <c r="H131" s="49"/>
      <c r="I131" s="49"/>
      <c r="J131" s="49"/>
      <c r="K131" s="40" t="s">
        <v>23</v>
      </c>
      <c r="L131" s="49"/>
      <c r="M131" s="92" t="str">
        <f>IF(O9="","",O9)</f>
        <v>28. 5. 2019</v>
      </c>
      <c r="N131" s="92"/>
      <c r="O131" s="92"/>
      <c r="P131" s="92"/>
      <c r="Q131" s="49"/>
      <c r="R131" s="50"/>
    </row>
    <row r="132" s="1" customFormat="1" ht="6.96" customHeight="1">
      <c r="B132" s="48"/>
      <c r="C132" s="49"/>
      <c r="D132" s="49"/>
      <c r="E132" s="49"/>
      <c r="F132" s="49"/>
      <c r="G132" s="49"/>
      <c r="H132" s="49"/>
      <c r="I132" s="49"/>
      <c r="J132" s="49"/>
      <c r="K132" s="49"/>
      <c r="L132" s="49"/>
      <c r="M132" s="49"/>
      <c r="N132" s="49"/>
      <c r="O132" s="49"/>
      <c r="P132" s="49"/>
      <c r="Q132" s="49"/>
      <c r="R132" s="50"/>
    </row>
    <row r="133" s="1" customFormat="1">
      <c r="B133" s="48"/>
      <c r="C133" s="40" t="s">
        <v>25</v>
      </c>
      <c r="D133" s="49"/>
      <c r="E133" s="49"/>
      <c r="F133" s="35" t="str">
        <f>E12</f>
        <v>Obec Moravany nad Váhom</v>
      </c>
      <c r="G133" s="49"/>
      <c r="H133" s="49"/>
      <c r="I133" s="49"/>
      <c r="J133" s="49"/>
      <c r="K133" s="40" t="s">
        <v>31</v>
      </c>
      <c r="L133" s="49"/>
      <c r="M133" s="35" t="str">
        <f>E18</f>
        <v xml:space="preserve"> </v>
      </c>
      <c r="N133" s="35"/>
      <c r="O133" s="35"/>
      <c r="P133" s="35"/>
      <c r="Q133" s="35"/>
      <c r="R133" s="50"/>
    </row>
    <row r="134" s="1" customFormat="1" ht="14.4" customHeight="1">
      <c r="B134" s="48"/>
      <c r="C134" s="40" t="s">
        <v>29</v>
      </c>
      <c r="D134" s="49"/>
      <c r="E134" s="49"/>
      <c r="F134" s="35" t="str">
        <f>IF(E15="","",E15)</f>
        <v>Vyplň údaj</v>
      </c>
      <c r="G134" s="49"/>
      <c r="H134" s="49"/>
      <c r="I134" s="49"/>
      <c r="J134" s="49"/>
      <c r="K134" s="40" t="s">
        <v>35</v>
      </c>
      <c r="L134" s="49"/>
      <c r="M134" s="35" t="str">
        <f>E21</f>
        <v>Hulmanová Jana</v>
      </c>
      <c r="N134" s="35"/>
      <c r="O134" s="35"/>
      <c r="P134" s="35"/>
      <c r="Q134" s="35"/>
      <c r="R134" s="50"/>
    </row>
    <row r="135" s="1" customFormat="1" ht="10.32" customHeight="1">
      <c r="B135" s="48"/>
      <c r="C135" s="49"/>
      <c r="D135" s="49"/>
      <c r="E135" s="49"/>
      <c r="F135" s="49"/>
      <c r="G135" s="49"/>
      <c r="H135" s="49"/>
      <c r="I135" s="49"/>
      <c r="J135" s="49"/>
      <c r="K135" s="49"/>
      <c r="L135" s="49"/>
      <c r="M135" s="49"/>
      <c r="N135" s="49"/>
      <c r="O135" s="49"/>
      <c r="P135" s="49"/>
      <c r="Q135" s="49"/>
      <c r="R135" s="50"/>
    </row>
    <row r="136" s="8" customFormat="1" ht="29.28" customHeight="1">
      <c r="B136" s="191"/>
      <c r="C136" s="192" t="s">
        <v>152</v>
      </c>
      <c r="D136" s="193" t="s">
        <v>153</v>
      </c>
      <c r="E136" s="193" t="s">
        <v>59</v>
      </c>
      <c r="F136" s="193" t="s">
        <v>154</v>
      </c>
      <c r="G136" s="193"/>
      <c r="H136" s="193"/>
      <c r="I136" s="193"/>
      <c r="J136" s="193" t="s">
        <v>155</v>
      </c>
      <c r="K136" s="193" t="s">
        <v>156</v>
      </c>
      <c r="L136" s="193" t="s">
        <v>157</v>
      </c>
      <c r="M136" s="193"/>
      <c r="N136" s="193" t="s">
        <v>127</v>
      </c>
      <c r="O136" s="193"/>
      <c r="P136" s="193"/>
      <c r="Q136" s="194"/>
      <c r="R136" s="195"/>
      <c r="T136" s="102" t="s">
        <v>158</v>
      </c>
      <c r="U136" s="103" t="s">
        <v>41</v>
      </c>
      <c r="V136" s="103" t="s">
        <v>159</v>
      </c>
      <c r="W136" s="103" t="s">
        <v>160</v>
      </c>
      <c r="X136" s="103" t="s">
        <v>161</v>
      </c>
      <c r="Y136" s="103" t="s">
        <v>162</v>
      </c>
      <c r="Z136" s="103" t="s">
        <v>163</v>
      </c>
      <c r="AA136" s="104" t="s">
        <v>164</v>
      </c>
    </row>
    <row r="137" s="1" customFormat="1" ht="29.28" customHeight="1">
      <c r="B137" s="48"/>
      <c r="C137" s="106" t="s">
        <v>124</v>
      </c>
      <c r="D137" s="49"/>
      <c r="E137" s="49"/>
      <c r="F137" s="49"/>
      <c r="G137" s="49"/>
      <c r="H137" s="49"/>
      <c r="I137" s="49"/>
      <c r="J137" s="49"/>
      <c r="K137" s="49"/>
      <c r="L137" s="49"/>
      <c r="M137" s="49"/>
      <c r="N137" s="196">
        <f>BK137</f>
        <v>0</v>
      </c>
      <c r="O137" s="197"/>
      <c r="P137" s="197"/>
      <c r="Q137" s="197"/>
      <c r="R137" s="50"/>
      <c r="T137" s="105"/>
      <c r="U137" s="69"/>
      <c r="V137" s="69"/>
      <c r="W137" s="198">
        <f>W138+W402+W519+W523</f>
        <v>0</v>
      </c>
      <c r="X137" s="69"/>
      <c r="Y137" s="198">
        <f>Y138+Y402+Y519+Y523</f>
        <v>385.95071929750003</v>
      </c>
      <c r="Z137" s="69"/>
      <c r="AA137" s="199">
        <f>AA138+AA402+AA519+AA523</f>
        <v>71.274540999999999</v>
      </c>
      <c r="AT137" s="24" t="s">
        <v>76</v>
      </c>
      <c r="AU137" s="24" t="s">
        <v>129</v>
      </c>
      <c r="BK137" s="200">
        <f>BK138+BK402+BK519+BK523</f>
        <v>0</v>
      </c>
    </row>
    <row r="138" s="9" customFormat="1" ht="37.44" customHeight="1">
      <c r="B138" s="201"/>
      <c r="C138" s="202"/>
      <c r="D138" s="203" t="s">
        <v>130</v>
      </c>
      <c r="E138" s="203"/>
      <c r="F138" s="203"/>
      <c r="G138" s="203"/>
      <c r="H138" s="203"/>
      <c r="I138" s="203"/>
      <c r="J138" s="203"/>
      <c r="K138" s="203"/>
      <c r="L138" s="203"/>
      <c r="M138" s="203"/>
      <c r="N138" s="175">
        <f>BK138</f>
        <v>0</v>
      </c>
      <c r="O138" s="204"/>
      <c r="P138" s="204"/>
      <c r="Q138" s="204"/>
      <c r="R138" s="205"/>
      <c r="T138" s="206"/>
      <c r="U138" s="202"/>
      <c r="V138" s="202"/>
      <c r="W138" s="207">
        <f>W139+W173+W210+W234+W262+W278+W321+W398</f>
        <v>0</v>
      </c>
      <c r="X138" s="202"/>
      <c r="Y138" s="207">
        <f>Y139+Y173+Y210+Y234+Y262+Y278+Y321+Y398</f>
        <v>380.80542255400002</v>
      </c>
      <c r="Z138" s="202"/>
      <c r="AA138" s="208">
        <f>AA139+AA173+AA210+AA234+AA262+AA278+AA321+AA398</f>
        <v>71.187691000000001</v>
      </c>
      <c r="AR138" s="209" t="s">
        <v>83</v>
      </c>
      <c r="AT138" s="210" t="s">
        <v>76</v>
      </c>
      <c r="AU138" s="210" t="s">
        <v>77</v>
      </c>
      <c r="AY138" s="209" t="s">
        <v>165</v>
      </c>
      <c r="BK138" s="211">
        <f>BK139+BK173+BK210+BK234+BK262+BK278+BK321+BK398</f>
        <v>0</v>
      </c>
    </row>
    <row r="139" s="9" customFormat="1" ht="19.92" customHeight="1">
      <c r="B139" s="201"/>
      <c r="C139" s="202"/>
      <c r="D139" s="212" t="s">
        <v>821</v>
      </c>
      <c r="E139" s="212"/>
      <c r="F139" s="212"/>
      <c r="G139" s="212"/>
      <c r="H139" s="212"/>
      <c r="I139" s="212"/>
      <c r="J139" s="212"/>
      <c r="K139" s="212"/>
      <c r="L139" s="212"/>
      <c r="M139" s="212"/>
      <c r="N139" s="213">
        <f>BK139</f>
        <v>0</v>
      </c>
      <c r="O139" s="214"/>
      <c r="P139" s="214"/>
      <c r="Q139" s="214"/>
      <c r="R139" s="205"/>
      <c r="T139" s="206"/>
      <c r="U139" s="202"/>
      <c r="V139" s="202"/>
      <c r="W139" s="207">
        <f>SUM(W140:W172)</f>
        <v>0</v>
      </c>
      <c r="X139" s="202"/>
      <c r="Y139" s="207">
        <f>SUM(Y140:Y172)</f>
        <v>78.170000000000002</v>
      </c>
      <c r="Z139" s="202"/>
      <c r="AA139" s="208">
        <f>SUM(AA140:AA172)</f>
        <v>0.20217400000000002</v>
      </c>
      <c r="AR139" s="209" t="s">
        <v>83</v>
      </c>
      <c r="AT139" s="210" t="s">
        <v>76</v>
      </c>
      <c r="AU139" s="210" t="s">
        <v>83</v>
      </c>
      <c r="AY139" s="209" t="s">
        <v>165</v>
      </c>
      <c r="BK139" s="211">
        <f>SUM(BK140:BK172)</f>
        <v>0</v>
      </c>
    </row>
    <row r="140" s="1" customFormat="1" ht="38.25" customHeight="1">
      <c r="B140" s="179"/>
      <c r="C140" s="215" t="s">
        <v>83</v>
      </c>
      <c r="D140" s="215" t="s">
        <v>166</v>
      </c>
      <c r="E140" s="216" t="s">
        <v>829</v>
      </c>
      <c r="F140" s="217" t="s">
        <v>830</v>
      </c>
      <c r="G140" s="217"/>
      <c r="H140" s="217"/>
      <c r="I140" s="217"/>
      <c r="J140" s="218" t="s">
        <v>169</v>
      </c>
      <c r="K140" s="219">
        <v>2.0630000000000002</v>
      </c>
      <c r="L140" s="220">
        <v>0</v>
      </c>
      <c r="M140" s="220"/>
      <c r="N140" s="219">
        <f>ROUND(L140*K140,3)</f>
        <v>0</v>
      </c>
      <c r="O140" s="219"/>
      <c r="P140" s="219"/>
      <c r="Q140" s="219"/>
      <c r="R140" s="183"/>
      <c r="T140" s="221" t="s">
        <v>5</v>
      </c>
      <c r="U140" s="58" t="s">
        <v>44</v>
      </c>
      <c r="V140" s="49"/>
      <c r="W140" s="222">
        <f>V140*K140</f>
        <v>0</v>
      </c>
      <c r="X140" s="222">
        <v>0</v>
      </c>
      <c r="Y140" s="222">
        <f>X140*K140</f>
        <v>0</v>
      </c>
      <c r="Z140" s="222">
        <v>0.098000000000000004</v>
      </c>
      <c r="AA140" s="223">
        <f>Z140*K140</f>
        <v>0.20217400000000002</v>
      </c>
      <c r="AR140" s="24" t="s">
        <v>92</v>
      </c>
      <c r="AT140" s="24" t="s">
        <v>166</v>
      </c>
      <c r="AU140" s="24" t="s">
        <v>86</v>
      </c>
      <c r="AY140" s="24" t="s">
        <v>165</v>
      </c>
      <c r="BE140" s="138">
        <f>IF(U140="základná",N140,0)</f>
        <v>0</v>
      </c>
      <c r="BF140" s="138">
        <f>IF(U140="znížená",N140,0)</f>
        <v>0</v>
      </c>
      <c r="BG140" s="138">
        <f>IF(U140="zákl. prenesená",N140,0)</f>
        <v>0</v>
      </c>
      <c r="BH140" s="138">
        <f>IF(U140="zníž. prenesená",N140,0)</f>
        <v>0</v>
      </c>
      <c r="BI140" s="138">
        <f>IF(U140="nulová",N140,0)</f>
        <v>0</v>
      </c>
      <c r="BJ140" s="24" t="s">
        <v>86</v>
      </c>
      <c r="BK140" s="224">
        <f>ROUND(L140*K140,3)</f>
        <v>0</v>
      </c>
      <c r="BL140" s="24" t="s">
        <v>92</v>
      </c>
      <c r="BM140" s="24" t="s">
        <v>831</v>
      </c>
    </row>
    <row r="141" s="12" customFormat="1" ht="16.5" customHeight="1">
      <c r="B141" s="247"/>
      <c r="C141" s="248"/>
      <c r="D141" s="248"/>
      <c r="E141" s="249" t="s">
        <v>5</v>
      </c>
      <c r="F141" s="250" t="s">
        <v>832</v>
      </c>
      <c r="G141" s="251"/>
      <c r="H141" s="251"/>
      <c r="I141" s="251"/>
      <c r="J141" s="248"/>
      <c r="K141" s="249" t="s">
        <v>5</v>
      </c>
      <c r="L141" s="248"/>
      <c r="M141" s="248"/>
      <c r="N141" s="248"/>
      <c r="O141" s="248"/>
      <c r="P141" s="248"/>
      <c r="Q141" s="248"/>
      <c r="R141" s="252"/>
      <c r="T141" s="253"/>
      <c r="U141" s="248"/>
      <c r="V141" s="248"/>
      <c r="W141" s="248"/>
      <c r="X141" s="248"/>
      <c r="Y141" s="248"/>
      <c r="Z141" s="248"/>
      <c r="AA141" s="254"/>
      <c r="AT141" s="255" t="s">
        <v>175</v>
      </c>
      <c r="AU141" s="255" t="s">
        <v>86</v>
      </c>
      <c r="AV141" s="12" t="s">
        <v>83</v>
      </c>
      <c r="AW141" s="12" t="s">
        <v>33</v>
      </c>
      <c r="AX141" s="12" t="s">
        <v>77</v>
      </c>
      <c r="AY141" s="255" t="s">
        <v>165</v>
      </c>
    </row>
    <row r="142" s="10" customFormat="1" ht="16.5" customHeight="1">
      <c r="B142" s="227"/>
      <c r="C142" s="228"/>
      <c r="D142" s="228"/>
      <c r="E142" s="229" t="s">
        <v>5</v>
      </c>
      <c r="F142" s="237" t="s">
        <v>833</v>
      </c>
      <c r="G142" s="228"/>
      <c r="H142" s="228"/>
      <c r="I142" s="228"/>
      <c r="J142" s="228"/>
      <c r="K142" s="232">
        <v>2.0630000000000002</v>
      </c>
      <c r="L142" s="228"/>
      <c r="M142" s="228"/>
      <c r="N142" s="228"/>
      <c r="O142" s="228"/>
      <c r="P142" s="228"/>
      <c r="Q142" s="228"/>
      <c r="R142" s="233"/>
      <c r="T142" s="234"/>
      <c r="U142" s="228"/>
      <c r="V142" s="228"/>
      <c r="W142" s="228"/>
      <c r="X142" s="228"/>
      <c r="Y142" s="228"/>
      <c r="Z142" s="228"/>
      <c r="AA142" s="235"/>
      <c r="AT142" s="236" t="s">
        <v>175</v>
      </c>
      <c r="AU142" s="236" t="s">
        <v>86</v>
      </c>
      <c r="AV142" s="10" t="s">
        <v>86</v>
      </c>
      <c r="AW142" s="10" t="s">
        <v>33</v>
      </c>
      <c r="AX142" s="10" t="s">
        <v>77</v>
      </c>
      <c r="AY142" s="236" t="s">
        <v>165</v>
      </c>
    </row>
    <row r="143" s="11" customFormat="1" ht="16.5" customHeight="1">
      <c r="B143" s="238"/>
      <c r="C143" s="239"/>
      <c r="D143" s="239"/>
      <c r="E143" s="240" t="s">
        <v>5</v>
      </c>
      <c r="F143" s="241" t="s">
        <v>183</v>
      </c>
      <c r="G143" s="239"/>
      <c r="H143" s="239"/>
      <c r="I143" s="239"/>
      <c r="J143" s="239"/>
      <c r="K143" s="242">
        <v>2.0630000000000002</v>
      </c>
      <c r="L143" s="239"/>
      <c r="M143" s="239"/>
      <c r="N143" s="239"/>
      <c r="O143" s="239"/>
      <c r="P143" s="239"/>
      <c r="Q143" s="239"/>
      <c r="R143" s="243"/>
      <c r="T143" s="244"/>
      <c r="U143" s="239"/>
      <c r="V143" s="239"/>
      <c r="W143" s="239"/>
      <c r="X143" s="239"/>
      <c r="Y143" s="239"/>
      <c r="Z143" s="239"/>
      <c r="AA143" s="245"/>
      <c r="AT143" s="246" t="s">
        <v>175</v>
      </c>
      <c r="AU143" s="246" t="s">
        <v>86</v>
      </c>
      <c r="AV143" s="11" t="s">
        <v>92</v>
      </c>
      <c r="AW143" s="11" t="s">
        <v>33</v>
      </c>
      <c r="AX143" s="11" t="s">
        <v>83</v>
      </c>
      <c r="AY143" s="246" t="s">
        <v>165</v>
      </c>
    </row>
    <row r="144" s="1" customFormat="1" ht="38.25" customHeight="1">
      <c r="B144" s="179"/>
      <c r="C144" s="215" t="s">
        <v>86</v>
      </c>
      <c r="D144" s="215" t="s">
        <v>166</v>
      </c>
      <c r="E144" s="216" t="s">
        <v>834</v>
      </c>
      <c r="F144" s="217" t="s">
        <v>835</v>
      </c>
      <c r="G144" s="217"/>
      <c r="H144" s="217"/>
      <c r="I144" s="217"/>
      <c r="J144" s="218" t="s">
        <v>464</v>
      </c>
      <c r="K144" s="219">
        <v>4.2770000000000001</v>
      </c>
      <c r="L144" s="220">
        <v>0</v>
      </c>
      <c r="M144" s="220"/>
      <c r="N144" s="219">
        <f>ROUND(L144*K144,3)</f>
        <v>0</v>
      </c>
      <c r="O144" s="219"/>
      <c r="P144" s="219"/>
      <c r="Q144" s="219"/>
      <c r="R144" s="183"/>
      <c r="T144" s="221" t="s">
        <v>5</v>
      </c>
      <c r="U144" s="58" t="s">
        <v>44</v>
      </c>
      <c r="V144" s="49"/>
      <c r="W144" s="222">
        <f>V144*K144</f>
        <v>0</v>
      </c>
      <c r="X144" s="222">
        <v>0</v>
      </c>
      <c r="Y144" s="222">
        <f>X144*K144</f>
        <v>0</v>
      </c>
      <c r="Z144" s="222">
        <v>0</v>
      </c>
      <c r="AA144" s="223">
        <f>Z144*K144</f>
        <v>0</v>
      </c>
      <c r="AR144" s="24" t="s">
        <v>92</v>
      </c>
      <c r="AT144" s="24" t="s">
        <v>166</v>
      </c>
      <c r="AU144" s="24" t="s">
        <v>86</v>
      </c>
      <c r="AY144" s="24" t="s">
        <v>165</v>
      </c>
      <c r="BE144" s="138">
        <f>IF(U144="základná",N144,0)</f>
        <v>0</v>
      </c>
      <c r="BF144" s="138">
        <f>IF(U144="znížená",N144,0)</f>
        <v>0</v>
      </c>
      <c r="BG144" s="138">
        <f>IF(U144="zákl. prenesená",N144,0)</f>
        <v>0</v>
      </c>
      <c r="BH144" s="138">
        <f>IF(U144="zníž. prenesená",N144,0)</f>
        <v>0</v>
      </c>
      <c r="BI144" s="138">
        <f>IF(U144="nulová",N144,0)</f>
        <v>0</v>
      </c>
      <c r="BJ144" s="24" t="s">
        <v>86</v>
      </c>
      <c r="BK144" s="224">
        <f>ROUND(L144*K144,3)</f>
        <v>0</v>
      </c>
      <c r="BL144" s="24" t="s">
        <v>92</v>
      </c>
      <c r="BM144" s="24" t="s">
        <v>836</v>
      </c>
    </row>
    <row r="145" s="1" customFormat="1" ht="25.5" customHeight="1">
      <c r="B145" s="179"/>
      <c r="C145" s="215" t="s">
        <v>89</v>
      </c>
      <c r="D145" s="215" t="s">
        <v>166</v>
      </c>
      <c r="E145" s="216" t="s">
        <v>837</v>
      </c>
      <c r="F145" s="217" t="s">
        <v>838</v>
      </c>
      <c r="G145" s="217"/>
      <c r="H145" s="217"/>
      <c r="I145" s="217"/>
      <c r="J145" s="218" t="s">
        <v>464</v>
      </c>
      <c r="K145" s="219">
        <v>180.74700000000001</v>
      </c>
      <c r="L145" s="220">
        <v>0</v>
      </c>
      <c r="M145" s="220"/>
      <c r="N145" s="219">
        <f>ROUND(L145*K145,3)</f>
        <v>0</v>
      </c>
      <c r="O145" s="219"/>
      <c r="P145" s="219"/>
      <c r="Q145" s="219"/>
      <c r="R145" s="183"/>
      <c r="T145" s="221" t="s">
        <v>5</v>
      </c>
      <c r="U145" s="58" t="s">
        <v>44</v>
      </c>
      <c r="V145" s="49"/>
      <c r="W145" s="222">
        <f>V145*K145</f>
        <v>0</v>
      </c>
      <c r="X145" s="222">
        <v>0</v>
      </c>
      <c r="Y145" s="222">
        <f>X145*K145</f>
        <v>0</v>
      </c>
      <c r="Z145" s="222">
        <v>0</v>
      </c>
      <c r="AA145" s="223">
        <f>Z145*K145</f>
        <v>0</v>
      </c>
      <c r="AR145" s="24" t="s">
        <v>92</v>
      </c>
      <c r="AT145" s="24" t="s">
        <v>166</v>
      </c>
      <c r="AU145" s="24" t="s">
        <v>86</v>
      </c>
      <c r="AY145" s="24" t="s">
        <v>165</v>
      </c>
      <c r="BE145" s="138">
        <f>IF(U145="základná",N145,0)</f>
        <v>0</v>
      </c>
      <c r="BF145" s="138">
        <f>IF(U145="znížená",N145,0)</f>
        <v>0</v>
      </c>
      <c r="BG145" s="138">
        <f>IF(U145="zákl. prenesená",N145,0)</f>
        <v>0</v>
      </c>
      <c r="BH145" s="138">
        <f>IF(U145="zníž. prenesená",N145,0)</f>
        <v>0</v>
      </c>
      <c r="BI145" s="138">
        <f>IF(U145="nulová",N145,0)</f>
        <v>0</v>
      </c>
      <c r="BJ145" s="24" t="s">
        <v>86</v>
      </c>
      <c r="BK145" s="224">
        <f>ROUND(L145*K145,3)</f>
        <v>0</v>
      </c>
      <c r="BL145" s="24" t="s">
        <v>92</v>
      </c>
      <c r="BM145" s="24" t="s">
        <v>839</v>
      </c>
    </row>
    <row r="146" s="12" customFormat="1" ht="25.5" customHeight="1">
      <c r="B146" s="247"/>
      <c r="C146" s="248"/>
      <c r="D146" s="248"/>
      <c r="E146" s="249" t="s">
        <v>5</v>
      </c>
      <c r="F146" s="250" t="s">
        <v>840</v>
      </c>
      <c r="G146" s="251"/>
      <c r="H146" s="251"/>
      <c r="I146" s="251"/>
      <c r="J146" s="248"/>
      <c r="K146" s="249" t="s">
        <v>5</v>
      </c>
      <c r="L146" s="248"/>
      <c r="M146" s="248"/>
      <c r="N146" s="248"/>
      <c r="O146" s="248"/>
      <c r="P146" s="248"/>
      <c r="Q146" s="248"/>
      <c r="R146" s="252"/>
      <c r="T146" s="253"/>
      <c r="U146" s="248"/>
      <c r="V146" s="248"/>
      <c r="W146" s="248"/>
      <c r="X146" s="248"/>
      <c r="Y146" s="248"/>
      <c r="Z146" s="248"/>
      <c r="AA146" s="254"/>
      <c r="AT146" s="255" t="s">
        <v>175</v>
      </c>
      <c r="AU146" s="255" t="s">
        <v>86</v>
      </c>
      <c r="AV146" s="12" t="s">
        <v>83</v>
      </c>
      <c r="AW146" s="12" t="s">
        <v>33</v>
      </c>
      <c r="AX146" s="12" t="s">
        <v>77</v>
      </c>
      <c r="AY146" s="255" t="s">
        <v>165</v>
      </c>
    </row>
    <row r="147" s="10" customFormat="1" ht="16.5" customHeight="1">
      <c r="B147" s="227"/>
      <c r="C147" s="228"/>
      <c r="D147" s="228"/>
      <c r="E147" s="229" t="s">
        <v>5</v>
      </c>
      <c r="F147" s="237" t="s">
        <v>841</v>
      </c>
      <c r="G147" s="228"/>
      <c r="H147" s="228"/>
      <c r="I147" s="228"/>
      <c r="J147" s="228"/>
      <c r="K147" s="232">
        <v>76.031999999999996</v>
      </c>
      <c r="L147" s="228"/>
      <c r="M147" s="228"/>
      <c r="N147" s="228"/>
      <c r="O147" s="228"/>
      <c r="P147" s="228"/>
      <c r="Q147" s="228"/>
      <c r="R147" s="233"/>
      <c r="T147" s="234"/>
      <c r="U147" s="228"/>
      <c r="V147" s="228"/>
      <c r="W147" s="228"/>
      <c r="X147" s="228"/>
      <c r="Y147" s="228"/>
      <c r="Z147" s="228"/>
      <c r="AA147" s="235"/>
      <c r="AT147" s="236" t="s">
        <v>175</v>
      </c>
      <c r="AU147" s="236" t="s">
        <v>86</v>
      </c>
      <c r="AV147" s="10" t="s">
        <v>86</v>
      </c>
      <c r="AW147" s="10" t="s">
        <v>33</v>
      </c>
      <c r="AX147" s="10" t="s">
        <v>77</v>
      </c>
      <c r="AY147" s="236" t="s">
        <v>165</v>
      </c>
    </row>
    <row r="148" s="12" customFormat="1" ht="25.5" customHeight="1">
      <c r="B148" s="247"/>
      <c r="C148" s="248"/>
      <c r="D148" s="248"/>
      <c r="E148" s="249" t="s">
        <v>5</v>
      </c>
      <c r="F148" s="256" t="s">
        <v>842</v>
      </c>
      <c r="G148" s="248"/>
      <c r="H148" s="248"/>
      <c r="I148" s="248"/>
      <c r="J148" s="248"/>
      <c r="K148" s="249" t="s">
        <v>5</v>
      </c>
      <c r="L148" s="248"/>
      <c r="M148" s="248"/>
      <c r="N148" s="248"/>
      <c r="O148" s="248"/>
      <c r="P148" s="248"/>
      <c r="Q148" s="248"/>
      <c r="R148" s="252"/>
      <c r="T148" s="253"/>
      <c r="U148" s="248"/>
      <c r="V148" s="248"/>
      <c r="W148" s="248"/>
      <c r="X148" s="248"/>
      <c r="Y148" s="248"/>
      <c r="Z148" s="248"/>
      <c r="AA148" s="254"/>
      <c r="AT148" s="255" t="s">
        <v>175</v>
      </c>
      <c r="AU148" s="255" t="s">
        <v>86</v>
      </c>
      <c r="AV148" s="12" t="s">
        <v>83</v>
      </c>
      <c r="AW148" s="12" t="s">
        <v>33</v>
      </c>
      <c r="AX148" s="12" t="s">
        <v>77</v>
      </c>
      <c r="AY148" s="255" t="s">
        <v>165</v>
      </c>
    </row>
    <row r="149" s="10" customFormat="1" ht="16.5" customHeight="1">
      <c r="B149" s="227"/>
      <c r="C149" s="228"/>
      <c r="D149" s="228"/>
      <c r="E149" s="229" t="s">
        <v>5</v>
      </c>
      <c r="F149" s="237" t="s">
        <v>843</v>
      </c>
      <c r="G149" s="228"/>
      <c r="H149" s="228"/>
      <c r="I149" s="228"/>
      <c r="J149" s="228"/>
      <c r="K149" s="232">
        <v>40.560000000000002</v>
      </c>
      <c r="L149" s="228"/>
      <c r="M149" s="228"/>
      <c r="N149" s="228"/>
      <c r="O149" s="228"/>
      <c r="P149" s="228"/>
      <c r="Q149" s="228"/>
      <c r="R149" s="233"/>
      <c r="T149" s="234"/>
      <c r="U149" s="228"/>
      <c r="V149" s="228"/>
      <c r="W149" s="228"/>
      <c r="X149" s="228"/>
      <c r="Y149" s="228"/>
      <c r="Z149" s="228"/>
      <c r="AA149" s="235"/>
      <c r="AT149" s="236" t="s">
        <v>175</v>
      </c>
      <c r="AU149" s="236" t="s">
        <v>86</v>
      </c>
      <c r="AV149" s="10" t="s">
        <v>86</v>
      </c>
      <c r="AW149" s="10" t="s">
        <v>33</v>
      </c>
      <c r="AX149" s="10" t="s">
        <v>77</v>
      </c>
      <c r="AY149" s="236" t="s">
        <v>165</v>
      </c>
    </row>
    <row r="150" s="12" customFormat="1" ht="25.5" customHeight="1">
      <c r="B150" s="247"/>
      <c r="C150" s="248"/>
      <c r="D150" s="248"/>
      <c r="E150" s="249" t="s">
        <v>5</v>
      </c>
      <c r="F150" s="256" t="s">
        <v>844</v>
      </c>
      <c r="G150" s="248"/>
      <c r="H150" s="248"/>
      <c r="I150" s="248"/>
      <c r="J150" s="248"/>
      <c r="K150" s="249" t="s">
        <v>5</v>
      </c>
      <c r="L150" s="248"/>
      <c r="M150" s="248"/>
      <c r="N150" s="248"/>
      <c r="O150" s="248"/>
      <c r="P150" s="248"/>
      <c r="Q150" s="248"/>
      <c r="R150" s="252"/>
      <c r="T150" s="253"/>
      <c r="U150" s="248"/>
      <c r="V150" s="248"/>
      <c r="W150" s="248"/>
      <c r="X150" s="248"/>
      <c r="Y150" s="248"/>
      <c r="Z150" s="248"/>
      <c r="AA150" s="254"/>
      <c r="AT150" s="255" t="s">
        <v>175</v>
      </c>
      <c r="AU150" s="255" t="s">
        <v>86</v>
      </c>
      <c r="AV150" s="12" t="s">
        <v>83</v>
      </c>
      <c r="AW150" s="12" t="s">
        <v>33</v>
      </c>
      <c r="AX150" s="12" t="s">
        <v>77</v>
      </c>
      <c r="AY150" s="255" t="s">
        <v>165</v>
      </c>
    </row>
    <row r="151" s="10" customFormat="1" ht="16.5" customHeight="1">
      <c r="B151" s="227"/>
      <c r="C151" s="228"/>
      <c r="D151" s="228"/>
      <c r="E151" s="229" t="s">
        <v>5</v>
      </c>
      <c r="F151" s="237" t="s">
        <v>845</v>
      </c>
      <c r="G151" s="228"/>
      <c r="H151" s="228"/>
      <c r="I151" s="228"/>
      <c r="J151" s="228"/>
      <c r="K151" s="232">
        <v>28.079999999999998</v>
      </c>
      <c r="L151" s="228"/>
      <c r="M151" s="228"/>
      <c r="N151" s="228"/>
      <c r="O151" s="228"/>
      <c r="P151" s="228"/>
      <c r="Q151" s="228"/>
      <c r="R151" s="233"/>
      <c r="T151" s="234"/>
      <c r="U151" s="228"/>
      <c r="V151" s="228"/>
      <c r="W151" s="228"/>
      <c r="X151" s="228"/>
      <c r="Y151" s="228"/>
      <c r="Z151" s="228"/>
      <c r="AA151" s="235"/>
      <c r="AT151" s="236" t="s">
        <v>175</v>
      </c>
      <c r="AU151" s="236" t="s">
        <v>86</v>
      </c>
      <c r="AV151" s="10" t="s">
        <v>86</v>
      </c>
      <c r="AW151" s="10" t="s">
        <v>33</v>
      </c>
      <c r="AX151" s="10" t="s">
        <v>77</v>
      </c>
      <c r="AY151" s="236" t="s">
        <v>165</v>
      </c>
    </row>
    <row r="152" s="12" customFormat="1" ht="16.5" customHeight="1">
      <c r="B152" s="247"/>
      <c r="C152" s="248"/>
      <c r="D152" s="248"/>
      <c r="E152" s="249" t="s">
        <v>5</v>
      </c>
      <c r="F152" s="256" t="s">
        <v>846</v>
      </c>
      <c r="G152" s="248"/>
      <c r="H152" s="248"/>
      <c r="I152" s="248"/>
      <c r="J152" s="248"/>
      <c r="K152" s="249" t="s">
        <v>5</v>
      </c>
      <c r="L152" s="248"/>
      <c r="M152" s="248"/>
      <c r="N152" s="248"/>
      <c r="O152" s="248"/>
      <c r="P152" s="248"/>
      <c r="Q152" s="248"/>
      <c r="R152" s="252"/>
      <c r="T152" s="253"/>
      <c r="U152" s="248"/>
      <c r="V152" s="248"/>
      <c r="W152" s="248"/>
      <c r="X152" s="248"/>
      <c r="Y152" s="248"/>
      <c r="Z152" s="248"/>
      <c r="AA152" s="254"/>
      <c r="AT152" s="255" t="s">
        <v>175</v>
      </c>
      <c r="AU152" s="255" t="s">
        <v>86</v>
      </c>
      <c r="AV152" s="12" t="s">
        <v>83</v>
      </c>
      <c r="AW152" s="12" t="s">
        <v>33</v>
      </c>
      <c r="AX152" s="12" t="s">
        <v>77</v>
      </c>
      <c r="AY152" s="255" t="s">
        <v>165</v>
      </c>
    </row>
    <row r="153" s="10" customFormat="1" ht="16.5" customHeight="1">
      <c r="B153" s="227"/>
      <c r="C153" s="228"/>
      <c r="D153" s="228"/>
      <c r="E153" s="229" t="s">
        <v>5</v>
      </c>
      <c r="F153" s="237" t="s">
        <v>847</v>
      </c>
      <c r="G153" s="228"/>
      <c r="H153" s="228"/>
      <c r="I153" s="228"/>
      <c r="J153" s="228"/>
      <c r="K153" s="232">
        <v>24.167999999999999</v>
      </c>
      <c r="L153" s="228"/>
      <c r="M153" s="228"/>
      <c r="N153" s="228"/>
      <c r="O153" s="228"/>
      <c r="P153" s="228"/>
      <c r="Q153" s="228"/>
      <c r="R153" s="233"/>
      <c r="T153" s="234"/>
      <c r="U153" s="228"/>
      <c r="V153" s="228"/>
      <c r="W153" s="228"/>
      <c r="X153" s="228"/>
      <c r="Y153" s="228"/>
      <c r="Z153" s="228"/>
      <c r="AA153" s="235"/>
      <c r="AT153" s="236" t="s">
        <v>175</v>
      </c>
      <c r="AU153" s="236" t="s">
        <v>86</v>
      </c>
      <c r="AV153" s="10" t="s">
        <v>86</v>
      </c>
      <c r="AW153" s="10" t="s">
        <v>33</v>
      </c>
      <c r="AX153" s="10" t="s">
        <v>77</v>
      </c>
      <c r="AY153" s="236" t="s">
        <v>165</v>
      </c>
    </row>
    <row r="154" s="12" customFormat="1" ht="16.5" customHeight="1">
      <c r="B154" s="247"/>
      <c r="C154" s="248"/>
      <c r="D154" s="248"/>
      <c r="E154" s="249" t="s">
        <v>5</v>
      </c>
      <c r="F154" s="256" t="s">
        <v>848</v>
      </c>
      <c r="G154" s="248"/>
      <c r="H154" s="248"/>
      <c r="I154" s="248"/>
      <c r="J154" s="248"/>
      <c r="K154" s="249" t="s">
        <v>5</v>
      </c>
      <c r="L154" s="248"/>
      <c r="M154" s="248"/>
      <c r="N154" s="248"/>
      <c r="O154" s="248"/>
      <c r="P154" s="248"/>
      <c r="Q154" s="248"/>
      <c r="R154" s="252"/>
      <c r="T154" s="253"/>
      <c r="U154" s="248"/>
      <c r="V154" s="248"/>
      <c r="W154" s="248"/>
      <c r="X154" s="248"/>
      <c r="Y154" s="248"/>
      <c r="Z154" s="248"/>
      <c r="AA154" s="254"/>
      <c r="AT154" s="255" t="s">
        <v>175</v>
      </c>
      <c r="AU154" s="255" t="s">
        <v>86</v>
      </c>
      <c r="AV154" s="12" t="s">
        <v>83</v>
      </c>
      <c r="AW154" s="12" t="s">
        <v>33</v>
      </c>
      <c r="AX154" s="12" t="s">
        <v>77</v>
      </c>
      <c r="AY154" s="255" t="s">
        <v>165</v>
      </c>
    </row>
    <row r="155" s="10" customFormat="1" ht="16.5" customHeight="1">
      <c r="B155" s="227"/>
      <c r="C155" s="228"/>
      <c r="D155" s="228"/>
      <c r="E155" s="229" t="s">
        <v>5</v>
      </c>
      <c r="F155" s="237" t="s">
        <v>849</v>
      </c>
      <c r="G155" s="228"/>
      <c r="H155" s="228"/>
      <c r="I155" s="228"/>
      <c r="J155" s="228"/>
      <c r="K155" s="232">
        <v>11.907</v>
      </c>
      <c r="L155" s="228"/>
      <c r="M155" s="228"/>
      <c r="N155" s="228"/>
      <c r="O155" s="228"/>
      <c r="P155" s="228"/>
      <c r="Q155" s="228"/>
      <c r="R155" s="233"/>
      <c r="T155" s="234"/>
      <c r="U155" s="228"/>
      <c r="V155" s="228"/>
      <c r="W155" s="228"/>
      <c r="X155" s="228"/>
      <c r="Y155" s="228"/>
      <c r="Z155" s="228"/>
      <c r="AA155" s="235"/>
      <c r="AT155" s="236" t="s">
        <v>175</v>
      </c>
      <c r="AU155" s="236" t="s">
        <v>86</v>
      </c>
      <c r="AV155" s="10" t="s">
        <v>86</v>
      </c>
      <c r="AW155" s="10" t="s">
        <v>33</v>
      </c>
      <c r="AX155" s="10" t="s">
        <v>77</v>
      </c>
      <c r="AY155" s="236" t="s">
        <v>165</v>
      </c>
    </row>
    <row r="156" s="11" customFormat="1" ht="16.5" customHeight="1">
      <c r="B156" s="238"/>
      <c r="C156" s="239"/>
      <c r="D156" s="239"/>
      <c r="E156" s="240" t="s">
        <v>5</v>
      </c>
      <c r="F156" s="241" t="s">
        <v>183</v>
      </c>
      <c r="G156" s="239"/>
      <c r="H156" s="239"/>
      <c r="I156" s="239"/>
      <c r="J156" s="239"/>
      <c r="K156" s="242">
        <v>180.74700000000001</v>
      </c>
      <c r="L156" s="239"/>
      <c r="M156" s="239"/>
      <c r="N156" s="239"/>
      <c r="O156" s="239"/>
      <c r="P156" s="239"/>
      <c r="Q156" s="239"/>
      <c r="R156" s="243"/>
      <c r="T156" s="244"/>
      <c r="U156" s="239"/>
      <c r="V156" s="239"/>
      <c r="W156" s="239"/>
      <c r="X156" s="239"/>
      <c r="Y156" s="239"/>
      <c r="Z156" s="239"/>
      <c r="AA156" s="245"/>
      <c r="AT156" s="246" t="s">
        <v>175</v>
      </c>
      <c r="AU156" s="246" t="s">
        <v>86</v>
      </c>
      <c r="AV156" s="11" t="s">
        <v>92</v>
      </c>
      <c r="AW156" s="11" t="s">
        <v>33</v>
      </c>
      <c r="AX156" s="11" t="s">
        <v>83</v>
      </c>
      <c r="AY156" s="246" t="s">
        <v>165</v>
      </c>
    </row>
    <row r="157" s="1" customFormat="1" ht="25.5" customHeight="1">
      <c r="B157" s="179"/>
      <c r="C157" s="215" t="s">
        <v>92</v>
      </c>
      <c r="D157" s="215" t="s">
        <v>166</v>
      </c>
      <c r="E157" s="216" t="s">
        <v>850</v>
      </c>
      <c r="F157" s="217" t="s">
        <v>851</v>
      </c>
      <c r="G157" s="217"/>
      <c r="H157" s="217"/>
      <c r="I157" s="217"/>
      <c r="J157" s="218" t="s">
        <v>464</v>
      </c>
      <c r="K157" s="219">
        <v>78.959999999999994</v>
      </c>
      <c r="L157" s="220">
        <v>0</v>
      </c>
      <c r="M157" s="220"/>
      <c r="N157" s="219">
        <f>ROUND(L157*K157,3)</f>
        <v>0</v>
      </c>
      <c r="O157" s="219"/>
      <c r="P157" s="219"/>
      <c r="Q157" s="219"/>
      <c r="R157" s="183"/>
      <c r="T157" s="221" t="s">
        <v>5</v>
      </c>
      <c r="U157" s="58" t="s">
        <v>44</v>
      </c>
      <c r="V157" s="49"/>
      <c r="W157" s="222">
        <f>V157*K157</f>
        <v>0</v>
      </c>
      <c r="X157" s="222">
        <v>0</v>
      </c>
      <c r="Y157" s="222">
        <f>X157*K157</f>
        <v>0</v>
      </c>
      <c r="Z157" s="222">
        <v>0</v>
      </c>
      <c r="AA157" s="223">
        <f>Z157*K157</f>
        <v>0</v>
      </c>
      <c r="AR157" s="24" t="s">
        <v>92</v>
      </c>
      <c r="AT157" s="24" t="s">
        <v>166</v>
      </c>
      <c r="AU157" s="24" t="s">
        <v>86</v>
      </c>
      <c r="AY157" s="24" t="s">
        <v>165</v>
      </c>
      <c r="BE157" s="138">
        <f>IF(U157="základná",N157,0)</f>
        <v>0</v>
      </c>
      <c r="BF157" s="138">
        <f>IF(U157="znížená",N157,0)</f>
        <v>0</v>
      </c>
      <c r="BG157" s="138">
        <f>IF(U157="zákl. prenesená",N157,0)</f>
        <v>0</v>
      </c>
      <c r="BH157" s="138">
        <f>IF(U157="zníž. prenesená",N157,0)</f>
        <v>0</v>
      </c>
      <c r="BI157" s="138">
        <f>IF(U157="nulová",N157,0)</f>
        <v>0</v>
      </c>
      <c r="BJ157" s="24" t="s">
        <v>86</v>
      </c>
      <c r="BK157" s="224">
        <f>ROUND(L157*K157,3)</f>
        <v>0</v>
      </c>
      <c r="BL157" s="24" t="s">
        <v>92</v>
      </c>
      <c r="BM157" s="24" t="s">
        <v>852</v>
      </c>
    </row>
    <row r="158" s="10" customFormat="1" ht="16.5" customHeight="1">
      <c r="B158" s="227"/>
      <c r="C158" s="228"/>
      <c r="D158" s="228"/>
      <c r="E158" s="229" t="s">
        <v>5</v>
      </c>
      <c r="F158" s="230" t="s">
        <v>853</v>
      </c>
      <c r="G158" s="231"/>
      <c r="H158" s="231"/>
      <c r="I158" s="231"/>
      <c r="J158" s="228"/>
      <c r="K158" s="232">
        <v>78.959999999999994</v>
      </c>
      <c r="L158" s="228"/>
      <c r="M158" s="228"/>
      <c r="N158" s="228"/>
      <c r="O158" s="228"/>
      <c r="P158" s="228"/>
      <c r="Q158" s="228"/>
      <c r="R158" s="233"/>
      <c r="T158" s="234"/>
      <c r="U158" s="228"/>
      <c r="V158" s="228"/>
      <c r="W158" s="228"/>
      <c r="X158" s="228"/>
      <c r="Y158" s="228"/>
      <c r="Z158" s="228"/>
      <c r="AA158" s="235"/>
      <c r="AT158" s="236" t="s">
        <v>175</v>
      </c>
      <c r="AU158" s="236" t="s">
        <v>86</v>
      </c>
      <c r="AV158" s="10" t="s">
        <v>86</v>
      </c>
      <c r="AW158" s="10" t="s">
        <v>33</v>
      </c>
      <c r="AX158" s="10" t="s">
        <v>77</v>
      </c>
      <c r="AY158" s="236" t="s">
        <v>165</v>
      </c>
    </row>
    <row r="159" s="11" customFormat="1" ht="16.5" customHeight="1">
      <c r="B159" s="238"/>
      <c r="C159" s="239"/>
      <c r="D159" s="239"/>
      <c r="E159" s="240" t="s">
        <v>5</v>
      </c>
      <c r="F159" s="241" t="s">
        <v>183</v>
      </c>
      <c r="G159" s="239"/>
      <c r="H159" s="239"/>
      <c r="I159" s="239"/>
      <c r="J159" s="239"/>
      <c r="K159" s="242">
        <v>78.959999999999994</v>
      </c>
      <c r="L159" s="239"/>
      <c r="M159" s="239"/>
      <c r="N159" s="239"/>
      <c r="O159" s="239"/>
      <c r="P159" s="239"/>
      <c r="Q159" s="239"/>
      <c r="R159" s="243"/>
      <c r="T159" s="244"/>
      <c r="U159" s="239"/>
      <c r="V159" s="239"/>
      <c r="W159" s="239"/>
      <c r="X159" s="239"/>
      <c r="Y159" s="239"/>
      <c r="Z159" s="239"/>
      <c r="AA159" s="245"/>
      <c r="AT159" s="246" t="s">
        <v>175</v>
      </c>
      <c r="AU159" s="246" t="s">
        <v>86</v>
      </c>
      <c r="AV159" s="11" t="s">
        <v>92</v>
      </c>
      <c r="AW159" s="11" t="s">
        <v>33</v>
      </c>
      <c r="AX159" s="11" t="s">
        <v>83</v>
      </c>
      <c r="AY159" s="246" t="s">
        <v>165</v>
      </c>
    </row>
    <row r="160" s="1" customFormat="1" ht="51" customHeight="1">
      <c r="B160" s="179"/>
      <c r="C160" s="215" t="s">
        <v>95</v>
      </c>
      <c r="D160" s="215" t="s">
        <v>166</v>
      </c>
      <c r="E160" s="216" t="s">
        <v>854</v>
      </c>
      <c r="F160" s="217" t="s">
        <v>855</v>
      </c>
      <c r="G160" s="217"/>
      <c r="H160" s="217"/>
      <c r="I160" s="217"/>
      <c r="J160" s="218" t="s">
        <v>464</v>
      </c>
      <c r="K160" s="219">
        <v>141.267</v>
      </c>
      <c r="L160" s="220">
        <v>0</v>
      </c>
      <c r="M160" s="220"/>
      <c r="N160" s="219">
        <f>ROUND(L160*K160,3)</f>
        <v>0</v>
      </c>
      <c r="O160" s="219"/>
      <c r="P160" s="219"/>
      <c r="Q160" s="219"/>
      <c r="R160" s="183"/>
      <c r="T160" s="221" t="s">
        <v>5</v>
      </c>
      <c r="U160" s="58" t="s">
        <v>44</v>
      </c>
      <c r="V160" s="49"/>
      <c r="W160" s="222">
        <f>V160*K160</f>
        <v>0</v>
      </c>
      <c r="X160" s="222">
        <v>0</v>
      </c>
      <c r="Y160" s="222">
        <f>X160*K160</f>
        <v>0</v>
      </c>
      <c r="Z160" s="222">
        <v>0</v>
      </c>
      <c r="AA160" s="223">
        <f>Z160*K160</f>
        <v>0</v>
      </c>
      <c r="AR160" s="24" t="s">
        <v>92</v>
      </c>
      <c r="AT160" s="24" t="s">
        <v>166</v>
      </c>
      <c r="AU160" s="24" t="s">
        <v>86</v>
      </c>
      <c r="AY160" s="24" t="s">
        <v>165</v>
      </c>
      <c r="BE160" s="138">
        <f>IF(U160="základná",N160,0)</f>
        <v>0</v>
      </c>
      <c r="BF160" s="138">
        <f>IF(U160="znížená",N160,0)</f>
        <v>0</v>
      </c>
      <c r="BG160" s="138">
        <f>IF(U160="zákl. prenesená",N160,0)</f>
        <v>0</v>
      </c>
      <c r="BH160" s="138">
        <f>IF(U160="zníž. prenesená",N160,0)</f>
        <v>0</v>
      </c>
      <c r="BI160" s="138">
        <f>IF(U160="nulová",N160,0)</f>
        <v>0</v>
      </c>
      <c r="BJ160" s="24" t="s">
        <v>86</v>
      </c>
      <c r="BK160" s="224">
        <f>ROUND(L160*K160,3)</f>
        <v>0</v>
      </c>
      <c r="BL160" s="24" t="s">
        <v>92</v>
      </c>
      <c r="BM160" s="24" t="s">
        <v>856</v>
      </c>
    </row>
    <row r="161" s="1" customFormat="1" ht="76.5" customHeight="1">
      <c r="B161" s="179"/>
      <c r="C161" s="215" t="s">
        <v>98</v>
      </c>
      <c r="D161" s="215" t="s">
        <v>166</v>
      </c>
      <c r="E161" s="216" t="s">
        <v>857</v>
      </c>
      <c r="F161" s="217" t="s">
        <v>858</v>
      </c>
      <c r="G161" s="217"/>
      <c r="H161" s="217"/>
      <c r="I161" s="217"/>
      <c r="J161" s="218" t="s">
        <v>464</v>
      </c>
      <c r="K161" s="219">
        <v>2401.5390000000002</v>
      </c>
      <c r="L161" s="220">
        <v>0</v>
      </c>
      <c r="M161" s="220"/>
      <c r="N161" s="219">
        <f>ROUND(L161*K161,3)</f>
        <v>0</v>
      </c>
      <c r="O161" s="219"/>
      <c r="P161" s="219"/>
      <c r="Q161" s="219"/>
      <c r="R161" s="183"/>
      <c r="T161" s="221" t="s">
        <v>5</v>
      </c>
      <c r="U161" s="58" t="s">
        <v>44</v>
      </c>
      <c r="V161" s="49"/>
      <c r="W161" s="222">
        <f>V161*K161</f>
        <v>0</v>
      </c>
      <c r="X161" s="222">
        <v>0</v>
      </c>
      <c r="Y161" s="222">
        <f>X161*K161</f>
        <v>0</v>
      </c>
      <c r="Z161" s="222">
        <v>0</v>
      </c>
      <c r="AA161" s="223">
        <f>Z161*K161</f>
        <v>0</v>
      </c>
      <c r="AR161" s="24" t="s">
        <v>92</v>
      </c>
      <c r="AT161" s="24" t="s">
        <v>166</v>
      </c>
      <c r="AU161" s="24" t="s">
        <v>86</v>
      </c>
      <c r="AY161" s="24" t="s">
        <v>165</v>
      </c>
      <c r="BE161" s="138">
        <f>IF(U161="základná",N161,0)</f>
        <v>0</v>
      </c>
      <c r="BF161" s="138">
        <f>IF(U161="znížená",N161,0)</f>
        <v>0</v>
      </c>
      <c r="BG161" s="138">
        <f>IF(U161="zákl. prenesená",N161,0)</f>
        <v>0</v>
      </c>
      <c r="BH161" s="138">
        <f>IF(U161="zníž. prenesená",N161,0)</f>
        <v>0</v>
      </c>
      <c r="BI161" s="138">
        <f>IF(U161="nulová",N161,0)</f>
        <v>0</v>
      </c>
      <c r="BJ161" s="24" t="s">
        <v>86</v>
      </c>
      <c r="BK161" s="224">
        <f>ROUND(L161*K161,3)</f>
        <v>0</v>
      </c>
      <c r="BL161" s="24" t="s">
        <v>92</v>
      </c>
      <c r="BM161" s="24" t="s">
        <v>859</v>
      </c>
    </row>
    <row r="162" s="1" customFormat="1" ht="16.5" customHeight="1">
      <c r="B162" s="179"/>
      <c r="C162" s="215" t="s">
        <v>101</v>
      </c>
      <c r="D162" s="215" t="s">
        <v>166</v>
      </c>
      <c r="E162" s="216" t="s">
        <v>860</v>
      </c>
      <c r="F162" s="217" t="s">
        <v>861</v>
      </c>
      <c r="G162" s="217"/>
      <c r="H162" s="217"/>
      <c r="I162" s="217"/>
      <c r="J162" s="218" t="s">
        <v>464</v>
      </c>
      <c r="K162" s="219">
        <v>220.227</v>
      </c>
      <c r="L162" s="220">
        <v>0</v>
      </c>
      <c r="M162" s="220"/>
      <c r="N162" s="219">
        <f>ROUND(L162*K162,3)</f>
        <v>0</v>
      </c>
      <c r="O162" s="219"/>
      <c r="P162" s="219"/>
      <c r="Q162" s="219"/>
      <c r="R162" s="183"/>
      <c r="T162" s="221" t="s">
        <v>5</v>
      </c>
      <c r="U162" s="58" t="s">
        <v>44</v>
      </c>
      <c r="V162" s="49"/>
      <c r="W162" s="222">
        <f>V162*K162</f>
        <v>0</v>
      </c>
      <c r="X162" s="222">
        <v>0</v>
      </c>
      <c r="Y162" s="222">
        <f>X162*K162</f>
        <v>0</v>
      </c>
      <c r="Z162" s="222">
        <v>0</v>
      </c>
      <c r="AA162" s="223">
        <f>Z162*K162</f>
        <v>0</v>
      </c>
      <c r="AR162" s="24" t="s">
        <v>92</v>
      </c>
      <c r="AT162" s="24" t="s">
        <v>166</v>
      </c>
      <c r="AU162" s="24" t="s">
        <v>86</v>
      </c>
      <c r="AY162" s="24" t="s">
        <v>165</v>
      </c>
      <c r="BE162" s="138">
        <f>IF(U162="základná",N162,0)</f>
        <v>0</v>
      </c>
      <c r="BF162" s="138">
        <f>IF(U162="znížená",N162,0)</f>
        <v>0</v>
      </c>
      <c r="BG162" s="138">
        <f>IF(U162="zákl. prenesená",N162,0)</f>
        <v>0</v>
      </c>
      <c r="BH162" s="138">
        <f>IF(U162="zníž. prenesená",N162,0)</f>
        <v>0</v>
      </c>
      <c r="BI162" s="138">
        <f>IF(U162="nulová",N162,0)</f>
        <v>0</v>
      </c>
      <c r="BJ162" s="24" t="s">
        <v>86</v>
      </c>
      <c r="BK162" s="224">
        <f>ROUND(L162*K162,3)</f>
        <v>0</v>
      </c>
      <c r="BL162" s="24" t="s">
        <v>92</v>
      </c>
      <c r="BM162" s="24" t="s">
        <v>862</v>
      </c>
    </row>
    <row r="163" s="10" customFormat="1" ht="25.5" customHeight="1">
      <c r="B163" s="227"/>
      <c r="C163" s="228"/>
      <c r="D163" s="228"/>
      <c r="E163" s="229" t="s">
        <v>5</v>
      </c>
      <c r="F163" s="230" t="s">
        <v>863</v>
      </c>
      <c r="G163" s="231"/>
      <c r="H163" s="231"/>
      <c r="I163" s="231"/>
      <c r="J163" s="228"/>
      <c r="K163" s="232">
        <v>141.267</v>
      </c>
      <c r="L163" s="228"/>
      <c r="M163" s="228"/>
      <c r="N163" s="228"/>
      <c r="O163" s="228"/>
      <c r="P163" s="228"/>
      <c r="Q163" s="228"/>
      <c r="R163" s="233"/>
      <c r="T163" s="234"/>
      <c r="U163" s="228"/>
      <c r="V163" s="228"/>
      <c r="W163" s="228"/>
      <c r="X163" s="228"/>
      <c r="Y163" s="228"/>
      <c r="Z163" s="228"/>
      <c r="AA163" s="235"/>
      <c r="AT163" s="236" t="s">
        <v>175</v>
      </c>
      <c r="AU163" s="236" t="s">
        <v>86</v>
      </c>
      <c r="AV163" s="10" t="s">
        <v>86</v>
      </c>
      <c r="AW163" s="10" t="s">
        <v>33</v>
      </c>
      <c r="AX163" s="10" t="s">
        <v>77</v>
      </c>
      <c r="AY163" s="236" t="s">
        <v>165</v>
      </c>
    </row>
    <row r="164" s="10" customFormat="1" ht="16.5" customHeight="1">
      <c r="B164" s="227"/>
      <c r="C164" s="228"/>
      <c r="D164" s="228"/>
      <c r="E164" s="229" t="s">
        <v>5</v>
      </c>
      <c r="F164" s="237" t="s">
        <v>864</v>
      </c>
      <c r="G164" s="228"/>
      <c r="H164" s="228"/>
      <c r="I164" s="228"/>
      <c r="J164" s="228"/>
      <c r="K164" s="232">
        <v>78.959999999999994</v>
      </c>
      <c r="L164" s="228"/>
      <c r="M164" s="228"/>
      <c r="N164" s="228"/>
      <c r="O164" s="228"/>
      <c r="P164" s="228"/>
      <c r="Q164" s="228"/>
      <c r="R164" s="233"/>
      <c r="T164" s="234"/>
      <c r="U164" s="228"/>
      <c r="V164" s="228"/>
      <c r="W164" s="228"/>
      <c r="X164" s="228"/>
      <c r="Y164" s="228"/>
      <c r="Z164" s="228"/>
      <c r="AA164" s="235"/>
      <c r="AT164" s="236" t="s">
        <v>175</v>
      </c>
      <c r="AU164" s="236" t="s">
        <v>86</v>
      </c>
      <c r="AV164" s="10" t="s">
        <v>86</v>
      </c>
      <c r="AW164" s="10" t="s">
        <v>33</v>
      </c>
      <c r="AX164" s="10" t="s">
        <v>77</v>
      </c>
      <c r="AY164" s="236" t="s">
        <v>165</v>
      </c>
    </row>
    <row r="165" s="11" customFormat="1" ht="16.5" customHeight="1">
      <c r="B165" s="238"/>
      <c r="C165" s="239"/>
      <c r="D165" s="239"/>
      <c r="E165" s="240" t="s">
        <v>5</v>
      </c>
      <c r="F165" s="241" t="s">
        <v>183</v>
      </c>
      <c r="G165" s="239"/>
      <c r="H165" s="239"/>
      <c r="I165" s="239"/>
      <c r="J165" s="239"/>
      <c r="K165" s="242">
        <v>220.227</v>
      </c>
      <c r="L165" s="239"/>
      <c r="M165" s="239"/>
      <c r="N165" s="239"/>
      <c r="O165" s="239"/>
      <c r="P165" s="239"/>
      <c r="Q165" s="239"/>
      <c r="R165" s="243"/>
      <c r="T165" s="244"/>
      <c r="U165" s="239"/>
      <c r="V165" s="239"/>
      <c r="W165" s="239"/>
      <c r="X165" s="239"/>
      <c r="Y165" s="239"/>
      <c r="Z165" s="239"/>
      <c r="AA165" s="245"/>
      <c r="AT165" s="246" t="s">
        <v>175</v>
      </c>
      <c r="AU165" s="246" t="s">
        <v>86</v>
      </c>
      <c r="AV165" s="11" t="s">
        <v>92</v>
      </c>
      <c r="AW165" s="11" t="s">
        <v>33</v>
      </c>
      <c r="AX165" s="11" t="s">
        <v>83</v>
      </c>
      <c r="AY165" s="246" t="s">
        <v>165</v>
      </c>
    </row>
    <row r="166" s="1" customFormat="1" ht="25.5" customHeight="1">
      <c r="B166" s="179"/>
      <c r="C166" s="215" t="s">
        <v>104</v>
      </c>
      <c r="D166" s="215" t="s">
        <v>166</v>
      </c>
      <c r="E166" s="216" t="s">
        <v>865</v>
      </c>
      <c r="F166" s="217" t="s">
        <v>866</v>
      </c>
      <c r="G166" s="217"/>
      <c r="H166" s="217"/>
      <c r="I166" s="217"/>
      <c r="J166" s="218" t="s">
        <v>464</v>
      </c>
      <c r="K166" s="219">
        <v>141.267</v>
      </c>
      <c r="L166" s="220">
        <v>0</v>
      </c>
      <c r="M166" s="220"/>
      <c r="N166" s="219">
        <f>ROUND(L166*K166,3)</f>
        <v>0</v>
      </c>
      <c r="O166" s="219"/>
      <c r="P166" s="219"/>
      <c r="Q166" s="219"/>
      <c r="R166" s="183"/>
      <c r="T166" s="221" t="s">
        <v>5</v>
      </c>
      <c r="U166" s="58" t="s">
        <v>44</v>
      </c>
      <c r="V166" s="49"/>
      <c r="W166" s="222">
        <f>V166*K166</f>
        <v>0</v>
      </c>
      <c r="X166" s="222">
        <v>0</v>
      </c>
      <c r="Y166" s="222">
        <f>X166*K166</f>
        <v>0</v>
      </c>
      <c r="Z166" s="222">
        <v>0</v>
      </c>
      <c r="AA166" s="223">
        <f>Z166*K166</f>
        <v>0</v>
      </c>
      <c r="AR166" s="24" t="s">
        <v>92</v>
      </c>
      <c r="AT166" s="24" t="s">
        <v>166</v>
      </c>
      <c r="AU166" s="24" t="s">
        <v>86</v>
      </c>
      <c r="AY166" s="24" t="s">
        <v>165</v>
      </c>
      <c r="BE166" s="138">
        <f>IF(U166="základná",N166,0)</f>
        <v>0</v>
      </c>
      <c r="BF166" s="138">
        <f>IF(U166="znížená",N166,0)</f>
        <v>0</v>
      </c>
      <c r="BG166" s="138">
        <f>IF(U166="zákl. prenesená",N166,0)</f>
        <v>0</v>
      </c>
      <c r="BH166" s="138">
        <f>IF(U166="zníž. prenesená",N166,0)</f>
        <v>0</v>
      </c>
      <c r="BI166" s="138">
        <f>IF(U166="nulová",N166,0)</f>
        <v>0</v>
      </c>
      <c r="BJ166" s="24" t="s">
        <v>86</v>
      </c>
      <c r="BK166" s="224">
        <f>ROUND(L166*K166,3)</f>
        <v>0</v>
      </c>
      <c r="BL166" s="24" t="s">
        <v>92</v>
      </c>
      <c r="BM166" s="24" t="s">
        <v>867</v>
      </c>
    </row>
    <row r="167" s="1" customFormat="1" ht="25.5" customHeight="1">
      <c r="B167" s="179"/>
      <c r="C167" s="215" t="s">
        <v>217</v>
      </c>
      <c r="D167" s="215" t="s">
        <v>166</v>
      </c>
      <c r="E167" s="216" t="s">
        <v>868</v>
      </c>
      <c r="F167" s="217" t="s">
        <v>869</v>
      </c>
      <c r="G167" s="217"/>
      <c r="H167" s="217"/>
      <c r="I167" s="217"/>
      <c r="J167" s="218" t="s">
        <v>357</v>
      </c>
      <c r="K167" s="219">
        <v>240.154</v>
      </c>
      <c r="L167" s="220">
        <v>0</v>
      </c>
      <c r="M167" s="220"/>
      <c r="N167" s="219">
        <f>ROUND(L167*K167,3)</f>
        <v>0</v>
      </c>
      <c r="O167" s="219"/>
      <c r="P167" s="219"/>
      <c r="Q167" s="219"/>
      <c r="R167" s="183"/>
      <c r="T167" s="221" t="s">
        <v>5</v>
      </c>
      <c r="U167" s="58" t="s">
        <v>44</v>
      </c>
      <c r="V167" s="49"/>
      <c r="W167" s="222">
        <f>V167*K167</f>
        <v>0</v>
      </c>
      <c r="X167" s="222">
        <v>0</v>
      </c>
      <c r="Y167" s="222">
        <f>X167*K167</f>
        <v>0</v>
      </c>
      <c r="Z167" s="222">
        <v>0</v>
      </c>
      <c r="AA167" s="223">
        <f>Z167*K167</f>
        <v>0</v>
      </c>
      <c r="AR167" s="24" t="s">
        <v>92</v>
      </c>
      <c r="AT167" s="24" t="s">
        <v>166</v>
      </c>
      <c r="AU167" s="24" t="s">
        <v>86</v>
      </c>
      <c r="AY167" s="24" t="s">
        <v>165</v>
      </c>
      <c r="BE167" s="138">
        <f>IF(U167="základná",N167,0)</f>
        <v>0</v>
      </c>
      <c r="BF167" s="138">
        <f>IF(U167="znížená",N167,0)</f>
        <v>0</v>
      </c>
      <c r="BG167" s="138">
        <f>IF(U167="zákl. prenesená",N167,0)</f>
        <v>0</v>
      </c>
      <c r="BH167" s="138">
        <f>IF(U167="zníž. prenesená",N167,0)</f>
        <v>0</v>
      </c>
      <c r="BI167" s="138">
        <f>IF(U167="nulová",N167,0)</f>
        <v>0</v>
      </c>
      <c r="BJ167" s="24" t="s">
        <v>86</v>
      </c>
      <c r="BK167" s="224">
        <f>ROUND(L167*K167,3)</f>
        <v>0</v>
      </c>
      <c r="BL167" s="24" t="s">
        <v>92</v>
      </c>
      <c r="BM167" s="24" t="s">
        <v>870</v>
      </c>
    </row>
    <row r="168" s="10" customFormat="1" ht="16.5" customHeight="1">
      <c r="B168" s="227"/>
      <c r="C168" s="228"/>
      <c r="D168" s="228"/>
      <c r="E168" s="229" t="s">
        <v>5</v>
      </c>
      <c r="F168" s="230" t="s">
        <v>871</v>
      </c>
      <c r="G168" s="231"/>
      <c r="H168" s="231"/>
      <c r="I168" s="231"/>
      <c r="J168" s="228"/>
      <c r="K168" s="232">
        <v>240.154</v>
      </c>
      <c r="L168" s="228"/>
      <c r="M168" s="228"/>
      <c r="N168" s="228"/>
      <c r="O168" s="228"/>
      <c r="P168" s="228"/>
      <c r="Q168" s="228"/>
      <c r="R168" s="233"/>
      <c r="T168" s="234"/>
      <c r="U168" s="228"/>
      <c r="V168" s="228"/>
      <c r="W168" s="228"/>
      <c r="X168" s="228"/>
      <c r="Y168" s="228"/>
      <c r="Z168" s="228"/>
      <c r="AA168" s="235"/>
      <c r="AT168" s="236" t="s">
        <v>175</v>
      </c>
      <c r="AU168" s="236" t="s">
        <v>86</v>
      </c>
      <c r="AV168" s="10" t="s">
        <v>86</v>
      </c>
      <c r="AW168" s="10" t="s">
        <v>33</v>
      </c>
      <c r="AX168" s="10" t="s">
        <v>77</v>
      </c>
      <c r="AY168" s="236" t="s">
        <v>165</v>
      </c>
    </row>
    <row r="169" s="11" customFormat="1" ht="16.5" customHeight="1">
      <c r="B169" s="238"/>
      <c r="C169" s="239"/>
      <c r="D169" s="239"/>
      <c r="E169" s="240" t="s">
        <v>5</v>
      </c>
      <c r="F169" s="241" t="s">
        <v>183</v>
      </c>
      <c r="G169" s="239"/>
      <c r="H169" s="239"/>
      <c r="I169" s="239"/>
      <c r="J169" s="239"/>
      <c r="K169" s="242">
        <v>240.154</v>
      </c>
      <c r="L169" s="239"/>
      <c r="M169" s="239"/>
      <c r="N169" s="239"/>
      <c r="O169" s="239"/>
      <c r="P169" s="239"/>
      <c r="Q169" s="239"/>
      <c r="R169" s="243"/>
      <c r="T169" s="244"/>
      <c r="U169" s="239"/>
      <c r="V169" s="239"/>
      <c r="W169" s="239"/>
      <c r="X169" s="239"/>
      <c r="Y169" s="239"/>
      <c r="Z169" s="239"/>
      <c r="AA169" s="245"/>
      <c r="AT169" s="246" t="s">
        <v>175</v>
      </c>
      <c r="AU169" s="246" t="s">
        <v>86</v>
      </c>
      <c r="AV169" s="11" t="s">
        <v>92</v>
      </c>
      <c r="AW169" s="11" t="s">
        <v>33</v>
      </c>
      <c r="AX169" s="11" t="s">
        <v>83</v>
      </c>
      <c r="AY169" s="246" t="s">
        <v>165</v>
      </c>
    </row>
    <row r="170" s="1" customFormat="1" ht="25.5" customHeight="1">
      <c r="B170" s="179"/>
      <c r="C170" s="215" t="s">
        <v>236</v>
      </c>
      <c r="D170" s="215" t="s">
        <v>166</v>
      </c>
      <c r="E170" s="216" t="s">
        <v>872</v>
      </c>
      <c r="F170" s="217" t="s">
        <v>873</v>
      </c>
      <c r="G170" s="217"/>
      <c r="H170" s="217"/>
      <c r="I170" s="217"/>
      <c r="J170" s="218" t="s">
        <v>464</v>
      </c>
      <c r="K170" s="219">
        <v>39.479999999999997</v>
      </c>
      <c r="L170" s="220">
        <v>0</v>
      </c>
      <c r="M170" s="220"/>
      <c r="N170" s="219">
        <f>ROUND(L170*K170,3)</f>
        <v>0</v>
      </c>
      <c r="O170" s="219"/>
      <c r="P170" s="219"/>
      <c r="Q170" s="219"/>
      <c r="R170" s="183"/>
      <c r="T170" s="221" t="s">
        <v>5</v>
      </c>
      <c r="U170" s="58" t="s">
        <v>44</v>
      </c>
      <c r="V170" s="49"/>
      <c r="W170" s="222">
        <f>V170*K170</f>
        <v>0</v>
      </c>
      <c r="X170" s="222">
        <v>0</v>
      </c>
      <c r="Y170" s="222">
        <f>X170*K170</f>
        <v>0</v>
      </c>
      <c r="Z170" s="222">
        <v>0</v>
      </c>
      <c r="AA170" s="223">
        <f>Z170*K170</f>
        <v>0</v>
      </c>
      <c r="AR170" s="24" t="s">
        <v>92</v>
      </c>
      <c r="AT170" s="24" t="s">
        <v>166</v>
      </c>
      <c r="AU170" s="24" t="s">
        <v>86</v>
      </c>
      <c r="AY170" s="24" t="s">
        <v>165</v>
      </c>
      <c r="BE170" s="138">
        <f>IF(U170="základná",N170,0)</f>
        <v>0</v>
      </c>
      <c r="BF170" s="138">
        <f>IF(U170="znížená",N170,0)</f>
        <v>0</v>
      </c>
      <c r="BG170" s="138">
        <f>IF(U170="zákl. prenesená",N170,0)</f>
        <v>0</v>
      </c>
      <c r="BH170" s="138">
        <f>IF(U170="zníž. prenesená",N170,0)</f>
        <v>0</v>
      </c>
      <c r="BI170" s="138">
        <f>IF(U170="nulová",N170,0)</f>
        <v>0</v>
      </c>
      <c r="BJ170" s="24" t="s">
        <v>86</v>
      </c>
      <c r="BK170" s="224">
        <f>ROUND(L170*K170,3)</f>
        <v>0</v>
      </c>
      <c r="BL170" s="24" t="s">
        <v>92</v>
      </c>
      <c r="BM170" s="24" t="s">
        <v>874</v>
      </c>
    </row>
    <row r="171" s="1" customFormat="1" ht="16.5" customHeight="1">
      <c r="B171" s="179"/>
      <c r="C171" s="266" t="s">
        <v>269</v>
      </c>
      <c r="D171" s="266" t="s">
        <v>294</v>
      </c>
      <c r="E171" s="267" t="s">
        <v>875</v>
      </c>
      <c r="F171" s="268" t="s">
        <v>876</v>
      </c>
      <c r="G171" s="268"/>
      <c r="H171" s="268"/>
      <c r="I171" s="268"/>
      <c r="J171" s="269" t="s">
        <v>357</v>
      </c>
      <c r="K171" s="270">
        <v>78.170000000000002</v>
      </c>
      <c r="L171" s="271">
        <v>0</v>
      </c>
      <c r="M171" s="271"/>
      <c r="N171" s="270">
        <f>ROUND(L171*K171,3)</f>
        <v>0</v>
      </c>
      <c r="O171" s="219"/>
      <c r="P171" s="219"/>
      <c r="Q171" s="219"/>
      <c r="R171" s="183"/>
      <c r="T171" s="221" t="s">
        <v>5</v>
      </c>
      <c r="U171" s="58" t="s">
        <v>44</v>
      </c>
      <c r="V171" s="49"/>
      <c r="W171" s="222">
        <f>V171*K171</f>
        <v>0</v>
      </c>
      <c r="X171" s="222">
        <v>1</v>
      </c>
      <c r="Y171" s="222">
        <f>X171*K171</f>
        <v>78.170000000000002</v>
      </c>
      <c r="Z171" s="222">
        <v>0</v>
      </c>
      <c r="AA171" s="223">
        <f>Z171*K171</f>
        <v>0</v>
      </c>
      <c r="AR171" s="24" t="s">
        <v>104</v>
      </c>
      <c r="AT171" s="24" t="s">
        <v>294</v>
      </c>
      <c r="AU171" s="24" t="s">
        <v>86</v>
      </c>
      <c r="AY171" s="24" t="s">
        <v>165</v>
      </c>
      <c r="BE171" s="138">
        <f>IF(U171="základná",N171,0)</f>
        <v>0</v>
      </c>
      <c r="BF171" s="138">
        <f>IF(U171="znížená",N171,0)</f>
        <v>0</v>
      </c>
      <c r="BG171" s="138">
        <f>IF(U171="zákl. prenesená",N171,0)</f>
        <v>0</v>
      </c>
      <c r="BH171" s="138">
        <f>IF(U171="zníž. prenesená",N171,0)</f>
        <v>0</v>
      </c>
      <c r="BI171" s="138">
        <f>IF(U171="nulová",N171,0)</f>
        <v>0</v>
      </c>
      <c r="BJ171" s="24" t="s">
        <v>86</v>
      </c>
      <c r="BK171" s="224">
        <f>ROUND(L171*K171,3)</f>
        <v>0</v>
      </c>
      <c r="BL171" s="24" t="s">
        <v>92</v>
      </c>
      <c r="BM171" s="24" t="s">
        <v>877</v>
      </c>
    </row>
    <row r="172" s="10" customFormat="1" ht="16.5" customHeight="1">
      <c r="B172" s="227"/>
      <c r="C172" s="228"/>
      <c r="D172" s="228"/>
      <c r="E172" s="229" t="s">
        <v>5</v>
      </c>
      <c r="F172" s="230" t="s">
        <v>878</v>
      </c>
      <c r="G172" s="231"/>
      <c r="H172" s="231"/>
      <c r="I172" s="231"/>
      <c r="J172" s="228"/>
      <c r="K172" s="232">
        <v>78.170000000000002</v>
      </c>
      <c r="L172" s="228"/>
      <c r="M172" s="228"/>
      <c r="N172" s="228"/>
      <c r="O172" s="228"/>
      <c r="P172" s="228"/>
      <c r="Q172" s="228"/>
      <c r="R172" s="233"/>
      <c r="T172" s="234"/>
      <c r="U172" s="228"/>
      <c r="V172" s="228"/>
      <c r="W172" s="228"/>
      <c r="X172" s="228"/>
      <c r="Y172" s="228"/>
      <c r="Z172" s="228"/>
      <c r="AA172" s="235"/>
      <c r="AT172" s="236" t="s">
        <v>175</v>
      </c>
      <c r="AU172" s="236" t="s">
        <v>86</v>
      </c>
      <c r="AV172" s="10" t="s">
        <v>86</v>
      </c>
      <c r="AW172" s="10" t="s">
        <v>33</v>
      </c>
      <c r="AX172" s="10" t="s">
        <v>83</v>
      </c>
      <c r="AY172" s="236" t="s">
        <v>165</v>
      </c>
    </row>
    <row r="173" s="9" customFormat="1" ht="29.88" customHeight="1">
      <c r="B173" s="201"/>
      <c r="C173" s="202"/>
      <c r="D173" s="212" t="s">
        <v>131</v>
      </c>
      <c r="E173" s="212"/>
      <c r="F173" s="212"/>
      <c r="G173" s="212"/>
      <c r="H173" s="212"/>
      <c r="I173" s="212"/>
      <c r="J173" s="212"/>
      <c r="K173" s="212"/>
      <c r="L173" s="212"/>
      <c r="M173" s="212"/>
      <c r="N173" s="213">
        <f>BK173</f>
        <v>0</v>
      </c>
      <c r="O173" s="214"/>
      <c r="P173" s="214"/>
      <c r="Q173" s="214"/>
      <c r="R173" s="205"/>
      <c r="T173" s="206"/>
      <c r="U173" s="202"/>
      <c r="V173" s="202"/>
      <c r="W173" s="207">
        <f>SUM(W174:W209)</f>
        <v>0</v>
      </c>
      <c r="X173" s="202"/>
      <c r="Y173" s="207">
        <f>SUM(Y174:Y209)</f>
        <v>95.671353960000005</v>
      </c>
      <c r="Z173" s="202"/>
      <c r="AA173" s="208">
        <f>SUM(AA174:AA209)</f>
        <v>0</v>
      </c>
      <c r="AR173" s="209" t="s">
        <v>83</v>
      </c>
      <c r="AT173" s="210" t="s">
        <v>76</v>
      </c>
      <c r="AU173" s="210" t="s">
        <v>83</v>
      </c>
      <c r="AY173" s="209" t="s">
        <v>165</v>
      </c>
      <c r="BK173" s="211">
        <f>SUM(BK174:BK209)</f>
        <v>0</v>
      </c>
    </row>
    <row r="174" s="1" customFormat="1" ht="25.5" customHeight="1">
      <c r="B174" s="179"/>
      <c r="C174" s="215" t="s">
        <v>277</v>
      </c>
      <c r="D174" s="215" t="s">
        <v>166</v>
      </c>
      <c r="E174" s="216" t="s">
        <v>879</v>
      </c>
      <c r="F174" s="217" t="s">
        <v>880</v>
      </c>
      <c r="G174" s="217"/>
      <c r="H174" s="217"/>
      <c r="I174" s="217"/>
      <c r="J174" s="218" t="s">
        <v>464</v>
      </c>
      <c r="K174" s="219">
        <v>24.675000000000001</v>
      </c>
      <c r="L174" s="220">
        <v>0</v>
      </c>
      <c r="M174" s="220"/>
      <c r="N174" s="219">
        <f>ROUND(L174*K174,3)</f>
        <v>0</v>
      </c>
      <c r="O174" s="219"/>
      <c r="P174" s="219"/>
      <c r="Q174" s="219"/>
      <c r="R174" s="183"/>
      <c r="T174" s="221" t="s">
        <v>5</v>
      </c>
      <c r="U174" s="58" t="s">
        <v>44</v>
      </c>
      <c r="V174" s="49"/>
      <c r="W174" s="222">
        <f>V174*K174</f>
        <v>0</v>
      </c>
      <c r="X174" s="222">
        <v>1.665</v>
      </c>
      <c r="Y174" s="222">
        <f>X174*K174</f>
        <v>41.083874999999999</v>
      </c>
      <c r="Z174" s="222">
        <v>0</v>
      </c>
      <c r="AA174" s="223">
        <f>Z174*K174</f>
        <v>0</v>
      </c>
      <c r="AR174" s="24" t="s">
        <v>92</v>
      </c>
      <c r="AT174" s="24" t="s">
        <v>166</v>
      </c>
      <c r="AU174" s="24" t="s">
        <v>86</v>
      </c>
      <c r="AY174" s="24" t="s">
        <v>165</v>
      </c>
      <c r="BE174" s="138">
        <f>IF(U174="základná",N174,0)</f>
        <v>0</v>
      </c>
      <c r="BF174" s="138">
        <f>IF(U174="znížená",N174,0)</f>
        <v>0</v>
      </c>
      <c r="BG174" s="138">
        <f>IF(U174="zákl. prenesená",N174,0)</f>
        <v>0</v>
      </c>
      <c r="BH174" s="138">
        <f>IF(U174="zníž. prenesená",N174,0)</f>
        <v>0</v>
      </c>
      <c r="BI174" s="138">
        <f>IF(U174="nulová",N174,0)</f>
        <v>0</v>
      </c>
      <c r="BJ174" s="24" t="s">
        <v>86</v>
      </c>
      <c r="BK174" s="224">
        <f>ROUND(L174*K174,3)</f>
        <v>0</v>
      </c>
      <c r="BL174" s="24" t="s">
        <v>92</v>
      </c>
      <c r="BM174" s="24" t="s">
        <v>881</v>
      </c>
    </row>
    <row r="175" s="12" customFormat="1" ht="16.5" customHeight="1">
      <c r="B175" s="247"/>
      <c r="C175" s="248"/>
      <c r="D175" s="248"/>
      <c r="E175" s="249" t="s">
        <v>5</v>
      </c>
      <c r="F175" s="250" t="s">
        <v>882</v>
      </c>
      <c r="G175" s="251"/>
      <c r="H175" s="251"/>
      <c r="I175" s="251"/>
      <c r="J175" s="248"/>
      <c r="K175" s="249" t="s">
        <v>5</v>
      </c>
      <c r="L175" s="248"/>
      <c r="M175" s="248"/>
      <c r="N175" s="248"/>
      <c r="O175" s="248"/>
      <c r="P175" s="248"/>
      <c r="Q175" s="248"/>
      <c r="R175" s="252"/>
      <c r="T175" s="253"/>
      <c r="U175" s="248"/>
      <c r="V175" s="248"/>
      <c r="W175" s="248"/>
      <c r="X175" s="248"/>
      <c r="Y175" s="248"/>
      <c r="Z175" s="248"/>
      <c r="AA175" s="254"/>
      <c r="AT175" s="255" t="s">
        <v>175</v>
      </c>
      <c r="AU175" s="255" t="s">
        <v>86</v>
      </c>
      <c r="AV175" s="12" t="s">
        <v>83</v>
      </c>
      <c r="AW175" s="12" t="s">
        <v>33</v>
      </c>
      <c r="AX175" s="12" t="s">
        <v>77</v>
      </c>
      <c r="AY175" s="255" t="s">
        <v>165</v>
      </c>
    </row>
    <row r="176" s="10" customFormat="1" ht="16.5" customHeight="1">
      <c r="B176" s="227"/>
      <c r="C176" s="228"/>
      <c r="D176" s="228"/>
      <c r="E176" s="229" t="s">
        <v>5</v>
      </c>
      <c r="F176" s="237" t="s">
        <v>883</v>
      </c>
      <c r="G176" s="228"/>
      <c r="H176" s="228"/>
      <c r="I176" s="228"/>
      <c r="J176" s="228"/>
      <c r="K176" s="232">
        <v>24.675000000000001</v>
      </c>
      <c r="L176" s="228"/>
      <c r="M176" s="228"/>
      <c r="N176" s="228"/>
      <c r="O176" s="228"/>
      <c r="P176" s="228"/>
      <c r="Q176" s="228"/>
      <c r="R176" s="233"/>
      <c r="T176" s="234"/>
      <c r="U176" s="228"/>
      <c r="V176" s="228"/>
      <c r="W176" s="228"/>
      <c r="X176" s="228"/>
      <c r="Y176" s="228"/>
      <c r="Z176" s="228"/>
      <c r="AA176" s="235"/>
      <c r="AT176" s="236" t="s">
        <v>175</v>
      </c>
      <c r="AU176" s="236" t="s">
        <v>86</v>
      </c>
      <c r="AV176" s="10" t="s">
        <v>86</v>
      </c>
      <c r="AW176" s="10" t="s">
        <v>33</v>
      </c>
      <c r="AX176" s="10" t="s">
        <v>77</v>
      </c>
      <c r="AY176" s="236" t="s">
        <v>165</v>
      </c>
    </row>
    <row r="177" s="11" customFormat="1" ht="16.5" customHeight="1">
      <c r="B177" s="238"/>
      <c r="C177" s="239"/>
      <c r="D177" s="239"/>
      <c r="E177" s="240" t="s">
        <v>5</v>
      </c>
      <c r="F177" s="241" t="s">
        <v>183</v>
      </c>
      <c r="G177" s="239"/>
      <c r="H177" s="239"/>
      <c r="I177" s="239"/>
      <c r="J177" s="239"/>
      <c r="K177" s="242">
        <v>24.675000000000001</v>
      </c>
      <c r="L177" s="239"/>
      <c r="M177" s="239"/>
      <c r="N177" s="239"/>
      <c r="O177" s="239"/>
      <c r="P177" s="239"/>
      <c r="Q177" s="239"/>
      <c r="R177" s="243"/>
      <c r="T177" s="244"/>
      <c r="U177" s="239"/>
      <c r="V177" s="239"/>
      <c r="W177" s="239"/>
      <c r="X177" s="239"/>
      <c r="Y177" s="239"/>
      <c r="Z177" s="239"/>
      <c r="AA177" s="245"/>
      <c r="AT177" s="246" t="s">
        <v>175</v>
      </c>
      <c r="AU177" s="246" t="s">
        <v>86</v>
      </c>
      <c r="AV177" s="11" t="s">
        <v>92</v>
      </c>
      <c r="AW177" s="11" t="s">
        <v>33</v>
      </c>
      <c r="AX177" s="11" t="s">
        <v>83</v>
      </c>
      <c r="AY177" s="246" t="s">
        <v>165</v>
      </c>
    </row>
    <row r="178" s="1" customFormat="1" ht="38.25" customHeight="1">
      <c r="B178" s="179"/>
      <c r="C178" s="215" t="s">
        <v>283</v>
      </c>
      <c r="D178" s="215" t="s">
        <v>166</v>
      </c>
      <c r="E178" s="216" t="s">
        <v>884</v>
      </c>
      <c r="F178" s="217" t="s">
        <v>885</v>
      </c>
      <c r="G178" s="217"/>
      <c r="H178" s="217"/>
      <c r="I178" s="217"/>
      <c r="J178" s="218" t="s">
        <v>169</v>
      </c>
      <c r="K178" s="219">
        <v>141</v>
      </c>
      <c r="L178" s="220">
        <v>0</v>
      </c>
      <c r="M178" s="220"/>
      <c r="N178" s="219">
        <f>ROUND(L178*K178,3)</f>
        <v>0</v>
      </c>
      <c r="O178" s="219"/>
      <c r="P178" s="219"/>
      <c r="Q178" s="219"/>
      <c r="R178" s="183"/>
      <c r="T178" s="221" t="s">
        <v>5</v>
      </c>
      <c r="U178" s="58" t="s">
        <v>44</v>
      </c>
      <c r="V178" s="49"/>
      <c r="W178" s="222">
        <f>V178*K178</f>
        <v>0</v>
      </c>
      <c r="X178" s="222">
        <v>0.00032000000000000003</v>
      </c>
      <c r="Y178" s="222">
        <f>X178*K178</f>
        <v>0.04512</v>
      </c>
      <c r="Z178" s="222">
        <v>0</v>
      </c>
      <c r="AA178" s="223">
        <f>Z178*K178</f>
        <v>0</v>
      </c>
      <c r="AR178" s="24" t="s">
        <v>92</v>
      </c>
      <c r="AT178" s="24" t="s">
        <v>166</v>
      </c>
      <c r="AU178" s="24" t="s">
        <v>86</v>
      </c>
      <c r="AY178" s="24" t="s">
        <v>165</v>
      </c>
      <c r="BE178" s="138">
        <f>IF(U178="základná",N178,0)</f>
        <v>0</v>
      </c>
      <c r="BF178" s="138">
        <f>IF(U178="znížená",N178,0)</f>
        <v>0</v>
      </c>
      <c r="BG178" s="138">
        <f>IF(U178="zákl. prenesená",N178,0)</f>
        <v>0</v>
      </c>
      <c r="BH178" s="138">
        <f>IF(U178="zníž. prenesená",N178,0)</f>
        <v>0</v>
      </c>
      <c r="BI178" s="138">
        <f>IF(U178="nulová",N178,0)</f>
        <v>0</v>
      </c>
      <c r="BJ178" s="24" t="s">
        <v>86</v>
      </c>
      <c r="BK178" s="224">
        <f>ROUND(L178*K178,3)</f>
        <v>0</v>
      </c>
      <c r="BL178" s="24" t="s">
        <v>92</v>
      </c>
      <c r="BM178" s="24" t="s">
        <v>886</v>
      </c>
    </row>
    <row r="179" s="1" customFormat="1" ht="25.5" customHeight="1">
      <c r="B179" s="179"/>
      <c r="C179" s="266" t="s">
        <v>289</v>
      </c>
      <c r="D179" s="266" t="s">
        <v>294</v>
      </c>
      <c r="E179" s="267" t="s">
        <v>887</v>
      </c>
      <c r="F179" s="268" t="s">
        <v>888</v>
      </c>
      <c r="G179" s="268"/>
      <c r="H179" s="268"/>
      <c r="I179" s="268"/>
      <c r="J179" s="269" t="s">
        <v>169</v>
      </c>
      <c r="K179" s="270">
        <v>162.15000000000001</v>
      </c>
      <c r="L179" s="271">
        <v>0</v>
      </c>
      <c r="M179" s="271"/>
      <c r="N179" s="270">
        <f>ROUND(L179*K179,3)</f>
        <v>0</v>
      </c>
      <c r="O179" s="219"/>
      <c r="P179" s="219"/>
      <c r="Q179" s="219"/>
      <c r="R179" s="183"/>
      <c r="T179" s="221" t="s">
        <v>5</v>
      </c>
      <c r="U179" s="58" t="s">
        <v>44</v>
      </c>
      <c r="V179" s="49"/>
      <c r="W179" s="222">
        <f>V179*K179</f>
        <v>0</v>
      </c>
      <c r="X179" s="222">
        <v>0.00020000000000000001</v>
      </c>
      <c r="Y179" s="222">
        <f>X179*K179</f>
        <v>0.03243</v>
      </c>
      <c r="Z179" s="222">
        <v>0</v>
      </c>
      <c r="AA179" s="223">
        <f>Z179*K179</f>
        <v>0</v>
      </c>
      <c r="AR179" s="24" t="s">
        <v>104</v>
      </c>
      <c r="AT179" s="24" t="s">
        <v>294</v>
      </c>
      <c r="AU179" s="24" t="s">
        <v>86</v>
      </c>
      <c r="AY179" s="24" t="s">
        <v>165</v>
      </c>
      <c r="BE179" s="138">
        <f>IF(U179="základná",N179,0)</f>
        <v>0</v>
      </c>
      <c r="BF179" s="138">
        <f>IF(U179="znížená",N179,0)</f>
        <v>0</v>
      </c>
      <c r="BG179" s="138">
        <f>IF(U179="zákl. prenesená",N179,0)</f>
        <v>0</v>
      </c>
      <c r="BH179" s="138">
        <f>IF(U179="zníž. prenesená",N179,0)</f>
        <v>0</v>
      </c>
      <c r="BI179" s="138">
        <f>IF(U179="nulová",N179,0)</f>
        <v>0</v>
      </c>
      <c r="BJ179" s="24" t="s">
        <v>86</v>
      </c>
      <c r="BK179" s="224">
        <f>ROUND(L179*K179,3)</f>
        <v>0</v>
      </c>
      <c r="BL179" s="24" t="s">
        <v>92</v>
      </c>
      <c r="BM179" s="24" t="s">
        <v>889</v>
      </c>
    </row>
    <row r="180" s="10" customFormat="1" ht="16.5" customHeight="1">
      <c r="B180" s="227"/>
      <c r="C180" s="228"/>
      <c r="D180" s="228"/>
      <c r="E180" s="229" t="s">
        <v>5</v>
      </c>
      <c r="F180" s="230" t="s">
        <v>890</v>
      </c>
      <c r="G180" s="231"/>
      <c r="H180" s="231"/>
      <c r="I180" s="231"/>
      <c r="J180" s="228"/>
      <c r="K180" s="232">
        <v>162.15000000000001</v>
      </c>
      <c r="L180" s="228"/>
      <c r="M180" s="228"/>
      <c r="N180" s="228"/>
      <c r="O180" s="228"/>
      <c r="P180" s="228"/>
      <c r="Q180" s="228"/>
      <c r="R180" s="233"/>
      <c r="T180" s="234"/>
      <c r="U180" s="228"/>
      <c r="V180" s="228"/>
      <c r="W180" s="228"/>
      <c r="X180" s="228"/>
      <c r="Y180" s="228"/>
      <c r="Z180" s="228"/>
      <c r="AA180" s="235"/>
      <c r="AT180" s="236" t="s">
        <v>175</v>
      </c>
      <c r="AU180" s="236" t="s">
        <v>86</v>
      </c>
      <c r="AV180" s="10" t="s">
        <v>86</v>
      </c>
      <c r="AW180" s="10" t="s">
        <v>33</v>
      </c>
      <c r="AX180" s="10" t="s">
        <v>77</v>
      </c>
      <c r="AY180" s="236" t="s">
        <v>165</v>
      </c>
    </row>
    <row r="181" s="11" customFormat="1" ht="16.5" customHeight="1">
      <c r="B181" s="238"/>
      <c r="C181" s="239"/>
      <c r="D181" s="239"/>
      <c r="E181" s="240" t="s">
        <v>5</v>
      </c>
      <c r="F181" s="241" t="s">
        <v>183</v>
      </c>
      <c r="G181" s="239"/>
      <c r="H181" s="239"/>
      <c r="I181" s="239"/>
      <c r="J181" s="239"/>
      <c r="K181" s="242">
        <v>162.15000000000001</v>
      </c>
      <c r="L181" s="239"/>
      <c r="M181" s="239"/>
      <c r="N181" s="239"/>
      <c r="O181" s="239"/>
      <c r="P181" s="239"/>
      <c r="Q181" s="239"/>
      <c r="R181" s="243"/>
      <c r="T181" s="244"/>
      <c r="U181" s="239"/>
      <c r="V181" s="239"/>
      <c r="W181" s="239"/>
      <c r="X181" s="239"/>
      <c r="Y181" s="239"/>
      <c r="Z181" s="239"/>
      <c r="AA181" s="245"/>
      <c r="AT181" s="246" t="s">
        <v>175</v>
      </c>
      <c r="AU181" s="246" t="s">
        <v>86</v>
      </c>
      <c r="AV181" s="11" t="s">
        <v>92</v>
      </c>
      <c r="AW181" s="11" t="s">
        <v>33</v>
      </c>
      <c r="AX181" s="11" t="s">
        <v>83</v>
      </c>
      <c r="AY181" s="246" t="s">
        <v>165</v>
      </c>
    </row>
    <row r="182" s="1" customFormat="1" ht="16.5" customHeight="1">
      <c r="B182" s="179"/>
      <c r="C182" s="215" t="s">
        <v>293</v>
      </c>
      <c r="D182" s="215" t="s">
        <v>166</v>
      </c>
      <c r="E182" s="216" t="s">
        <v>891</v>
      </c>
      <c r="F182" s="217" t="s">
        <v>892</v>
      </c>
      <c r="G182" s="217"/>
      <c r="H182" s="217"/>
      <c r="I182" s="217"/>
      <c r="J182" s="218" t="s">
        <v>286</v>
      </c>
      <c r="K182" s="219">
        <v>47</v>
      </c>
      <c r="L182" s="220">
        <v>0</v>
      </c>
      <c r="M182" s="220"/>
      <c r="N182" s="219">
        <f>ROUND(L182*K182,3)</f>
        <v>0</v>
      </c>
      <c r="O182" s="219"/>
      <c r="P182" s="219"/>
      <c r="Q182" s="219"/>
      <c r="R182" s="183"/>
      <c r="T182" s="221" t="s">
        <v>5</v>
      </c>
      <c r="U182" s="58" t="s">
        <v>44</v>
      </c>
      <c r="V182" s="49"/>
      <c r="W182" s="222">
        <f>V182*K182</f>
        <v>0</v>
      </c>
      <c r="X182" s="222">
        <v>0.24678</v>
      </c>
      <c r="Y182" s="222">
        <f>X182*K182</f>
        <v>11.598660000000001</v>
      </c>
      <c r="Z182" s="222">
        <v>0</v>
      </c>
      <c r="AA182" s="223">
        <f>Z182*K182</f>
        <v>0</v>
      </c>
      <c r="AR182" s="24" t="s">
        <v>92</v>
      </c>
      <c r="AT182" s="24" t="s">
        <v>166</v>
      </c>
      <c r="AU182" s="24" t="s">
        <v>86</v>
      </c>
      <c r="AY182" s="24" t="s">
        <v>165</v>
      </c>
      <c r="BE182" s="138">
        <f>IF(U182="základná",N182,0)</f>
        <v>0</v>
      </c>
      <c r="BF182" s="138">
        <f>IF(U182="znížená",N182,0)</f>
        <v>0</v>
      </c>
      <c r="BG182" s="138">
        <f>IF(U182="zákl. prenesená",N182,0)</f>
        <v>0</v>
      </c>
      <c r="BH182" s="138">
        <f>IF(U182="zníž. prenesená",N182,0)</f>
        <v>0</v>
      </c>
      <c r="BI182" s="138">
        <f>IF(U182="nulová",N182,0)</f>
        <v>0</v>
      </c>
      <c r="BJ182" s="24" t="s">
        <v>86</v>
      </c>
      <c r="BK182" s="224">
        <f>ROUND(L182*K182,3)</f>
        <v>0</v>
      </c>
      <c r="BL182" s="24" t="s">
        <v>92</v>
      </c>
      <c r="BM182" s="24" t="s">
        <v>893</v>
      </c>
    </row>
    <row r="183" s="1" customFormat="1" ht="25.5" customHeight="1">
      <c r="B183" s="179"/>
      <c r="C183" s="215" t="s">
        <v>299</v>
      </c>
      <c r="D183" s="215" t="s">
        <v>166</v>
      </c>
      <c r="E183" s="216" t="s">
        <v>894</v>
      </c>
      <c r="F183" s="217" t="s">
        <v>895</v>
      </c>
      <c r="G183" s="217"/>
      <c r="H183" s="217"/>
      <c r="I183" s="217"/>
      <c r="J183" s="218" t="s">
        <v>464</v>
      </c>
      <c r="K183" s="219">
        <v>3.2749999999999999</v>
      </c>
      <c r="L183" s="220">
        <v>0</v>
      </c>
      <c r="M183" s="220"/>
      <c r="N183" s="219">
        <f>ROUND(L183*K183,3)</f>
        <v>0</v>
      </c>
      <c r="O183" s="219"/>
      <c r="P183" s="219"/>
      <c r="Q183" s="219"/>
      <c r="R183" s="183"/>
      <c r="T183" s="221" t="s">
        <v>5</v>
      </c>
      <c r="U183" s="58" t="s">
        <v>44</v>
      </c>
      <c r="V183" s="49"/>
      <c r="W183" s="222">
        <f>V183*K183</f>
        <v>0</v>
      </c>
      <c r="X183" s="222">
        <v>2.29217</v>
      </c>
      <c r="Y183" s="222">
        <f>X183*K183</f>
        <v>7.5068567499999999</v>
      </c>
      <c r="Z183" s="222">
        <v>0</v>
      </c>
      <c r="AA183" s="223">
        <f>Z183*K183</f>
        <v>0</v>
      </c>
      <c r="AR183" s="24" t="s">
        <v>92</v>
      </c>
      <c r="AT183" s="24" t="s">
        <v>166</v>
      </c>
      <c r="AU183" s="24" t="s">
        <v>86</v>
      </c>
      <c r="AY183" s="24" t="s">
        <v>165</v>
      </c>
      <c r="BE183" s="138">
        <f>IF(U183="základná",N183,0)</f>
        <v>0</v>
      </c>
      <c r="BF183" s="138">
        <f>IF(U183="znížená",N183,0)</f>
        <v>0</v>
      </c>
      <c r="BG183" s="138">
        <f>IF(U183="zákl. prenesená",N183,0)</f>
        <v>0</v>
      </c>
      <c r="BH183" s="138">
        <f>IF(U183="zníž. prenesená",N183,0)</f>
        <v>0</v>
      </c>
      <c r="BI183" s="138">
        <f>IF(U183="nulová",N183,0)</f>
        <v>0</v>
      </c>
      <c r="BJ183" s="24" t="s">
        <v>86</v>
      </c>
      <c r="BK183" s="224">
        <f>ROUND(L183*K183,3)</f>
        <v>0</v>
      </c>
      <c r="BL183" s="24" t="s">
        <v>92</v>
      </c>
      <c r="BM183" s="24" t="s">
        <v>896</v>
      </c>
    </row>
    <row r="184" s="1" customFormat="1" ht="25.5" customHeight="1">
      <c r="B184" s="179"/>
      <c r="C184" s="215" t="s">
        <v>303</v>
      </c>
      <c r="D184" s="215" t="s">
        <v>166</v>
      </c>
      <c r="E184" s="216" t="s">
        <v>897</v>
      </c>
      <c r="F184" s="217" t="s">
        <v>898</v>
      </c>
      <c r="G184" s="217"/>
      <c r="H184" s="217"/>
      <c r="I184" s="217"/>
      <c r="J184" s="218" t="s">
        <v>169</v>
      </c>
      <c r="K184" s="219">
        <v>6.5750000000000002</v>
      </c>
      <c r="L184" s="220">
        <v>0</v>
      </c>
      <c r="M184" s="220"/>
      <c r="N184" s="219">
        <f>ROUND(L184*K184,3)</f>
        <v>0</v>
      </c>
      <c r="O184" s="219"/>
      <c r="P184" s="219"/>
      <c r="Q184" s="219"/>
      <c r="R184" s="183"/>
      <c r="T184" s="221" t="s">
        <v>5</v>
      </c>
      <c r="U184" s="58" t="s">
        <v>44</v>
      </c>
      <c r="V184" s="49"/>
      <c r="W184" s="222">
        <f>V184*K184</f>
        <v>0</v>
      </c>
      <c r="X184" s="222">
        <v>0.01149</v>
      </c>
      <c r="Y184" s="222">
        <f>X184*K184</f>
        <v>0.07554675000000001</v>
      </c>
      <c r="Z184" s="222">
        <v>0</v>
      </c>
      <c r="AA184" s="223">
        <f>Z184*K184</f>
        <v>0</v>
      </c>
      <c r="AR184" s="24" t="s">
        <v>92</v>
      </c>
      <c r="AT184" s="24" t="s">
        <v>166</v>
      </c>
      <c r="AU184" s="24" t="s">
        <v>86</v>
      </c>
      <c r="AY184" s="24" t="s">
        <v>165</v>
      </c>
      <c r="BE184" s="138">
        <f>IF(U184="základná",N184,0)</f>
        <v>0</v>
      </c>
      <c r="BF184" s="138">
        <f>IF(U184="znížená",N184,0)</f>
        <v>0</v>
      </c>
      <c r="BG184" s="138">
        <f>IF(U184="zákl. prenesená",N184,0)</f>
        <v>0</v>
      </c>
      <c r="BH184" s="138">
        <f>IF(U184="zníž. prenesená",N184,0)</f>
        <v>0</v>
      </c>
      <c r="BI184" s="138">
        <f>IF(U184="nulová",N184,0)</f>
        <v>0</v>
      </c>
      <c r="BJ184" s="24" t="s">
        <v>86</v>
      </c>
      <c r="BK184" s="224">
        <f>ROUND(L184*K184,3)</f>
        <v>0</v>
      </c>
      <c r="BL184" s="24" t="s">
        <v>92</v>
      </c>
      <c r="BM184" s="24" t="s">
        <v>899</v>
      </c>
    </row>
    <row r="185" s="1" customFormat="1" ht="25.5" customHeight="1">
      <c r="B185" s="179"/>
      <c r="C185" s="215" t="s">
        <v>311</v>
      </c>
      <c r="D185" s="215" t="s">
        <v>166</v>
      </c>
      <c r="E185" s="216" t="s">
        <v>900</v>
      </c>
      <c r="F185" s="217" t="s">
        <v>901</v>
      </c>
      <c r="G185" s="217"/>
      <c r="H185" s="217"/>
      <c r="I185" s="217"/>
      <c r="J185" s="218" t="s">
        <v>169</v>
      </c>
      <c r="K185" s="219">
        <v>6.5750000000000002</v>
      </c>
      <c r="L185" s="220">
        <v>0</v>
      </c>
      <c r="M185" s="220"/>
      <c r="N185" s="219">
        <f>ROUND(L185*K185,3)</f>
        <v>0</v>
      </c>
      <c r="O185" s="219"/>
      <c r="P185" s="219"/>
      <c r="Q185" s="219"/>
      <c r="R185" s="183"/>
      <c r="T185" s="221" t="s">
        <v>5</v>
      </c>
      <c r="U185" s="58" t="s">
        <v>44</v>
      </c>
      <c r="V185" s="49"/>
      <c r="W185" s="222">
        <f>V185*K185</f>
        <v>0</v>
      </c>
      <c r="X185" s="222">
        <v>0</v>
      </c>
      <c r="Y185" s="222">
        <f>X185*K185</f>
        <v>0</v>
      </c>
      <c r="Z185" s="222">
        <v>0</v>
      </c>
      <c r="AA185" s="223">
        <f>Z185*K185</f>
        <v>0</v>
      </c>
      <c r="AR185" s="24" t="s">
        <v>92</v>
      </c>
      <c r="AT185" s="24" t="s">
        <v>166</v>
      </c>
      <c r="AU185" s="24" t="s">
        <v>86</v>
      </c>
      <c r="AY185" s="24" t="s">
        <v>165</v>
      </c>
      <c r="BE185" s="138">
        <f>IF(U185="základná",N185,0)</f>
        <v>0</v>
      </c>
      <c r="BF185" s="138">
        <f>IF(U185="znížená",N185,0)</f>
        <v>0</v>
      </c>
      <c r="BG185" s="138">
        <f>IF(U185="zákl. prenesená",N185,0)</f>
        <v>0</v>
      </c>
      <c r="BH185" s="138">
        <f>IF(U185="zníž. prenesená",N185,0)</f>
        <v>0</v>
      </c>
      <c r="BI185" s="138">
        <f>IF(U185="nulová",N185,0)</f>
        <v>0</v>
      </c>
      <c r="BJ185" s="24" t="s">
        <v>86</v>
      </c>
      <c r="BK185" s="224">
        <f>ROUND(L185*K185,3)</f>
        <v>0</v>
      </c>
      <c r="BL185" s="24" t="s">
        <v>92</v>
      </c>
      <c r="BM185" s="24" t="s">
        <v>902</v>
      </c>
    </row>
    <row r="186" s="1" customFormat="1" ht="25.5" customHeight="1">
      <c r="B186" s="179"/>
      <c r="C186" s="215" t="s">
        <v>315</v>
      </c>
      <c r="D186" s="215" t="s">
        <v>166</v>
      </c>
      <c r="E186" s="216" t="s">
        <v>903</v>
      </c>
      <c r="F186" s="217" t="s">
        <v>904</v>
      </c>
      <c r="G186" s="217"/>
      <c r="H186" s="217"/>
      <c r="I186" s="217"/>
      <c r="J186" s="218" t="s">
        <v>357</v>
      </c>
      <c r="K186" s="219">
        <v>0.217</v>
      </c>
      <c r="L186" s="220">
        <v>0</v>
      </c>
      <c r="M186" s="220"/>
      <c r="N186" s="219">
        <f>ROUND(L186*K186,3)</f>
        <v>0</v>
      </c>
      <c r="O186" s="219"/>
      <c r="P186" s="219"/>
      <c r="Q186" s="219"/>
      <c r="R186" s="183"/>
      <c r="T186" s="221" t="s">
        <v>5</v>
      </c>
      <c r="U186" s="58" t="s">
        <v>44</v>
      </c>
      <c r="V186" s="49"/>
      <c r="W186" s="222">
        <f>V186*K186</f>
        <v>0</v>
      </c>
      <c r="X186" s="222">
        <v>1.20296</v>
      </c>
      <c r="Y186" s="222">
        <f>X186*K186</f>
        <v>0.26104231999999999</v>
      </c>
      <c r="Z186" s="222">
        <v>0</v>
      </c>
      <c r="AA186" s="223">
        <f>Z186*K186</f>
        <v>0</v>
      </c>
      <c r="AR186" s="24" t="s">
        <v>92</v>
      </c>
      <c r="AT186" s="24" t="s">
        <v>166</v>
      </c>
      <c r="AU186" s="24" t="s">
        <v>86</v>
      </c>
      <c r="AY186" s="24" t="s">
        <v>165</v>
      </c>
      <c r="BE186" s="138">
        <f>IF(U186="základná",N186,0)</f>
        <v>0</v>
      </c>
      <c r="BF186" s="138">
        <f>IF(U186="znížená",N186,0)</f>
        <v>0</v>
      </c>
      <c r="BG186" s="138">
        <f>IF(U186="zákl. prenesená",N186,0)</f>
        <v>0</v>
      </c>
      <c r="BH186" s="138">
        <f>IF(U186="zníž. prenesená",N186,0)</f>
        <v>0</v>
      </c>
      <c r="BI186" s="138">
        <f>IF(U186="nulová",N186,0)</f>
        <v>0</v>
      </c>
      <c r="BJ186" s="24" t="s">
        <v>86</v>
      </c>
      <c r="BK186" s="224">
        <f>ROUND(L186*K186,3)</f>
        <v>0</v>
      </c>
      <c r="BL186" s="24" t="s">
        <v>92</v>
      </c>
      <c r="BM186" s="24" t="s">
        <v>905</v>
      </c>
    </row>
    <row r="187" s="12" customFormat="1" ht="25.5" customHeight="1">
      <c r="B187" s="247"/>
      <c r="C187" s="248"/>
      <c r="D187" s="248"/>
      <c r="E187" s="249" t="s">
        <v>5</v>
      </c>
      <c r="F187" s="250" t="s">
        <v>906</v>
      </c>
      <c r="G187" s="251"/>
      <c r="H187" s="251"/>
      <c r="I187" s="251"/>
      <c r="J187" s="248"/>
      <c r="K187" s="249" t="s">
        <v>5</v>
      </c>
      <c r="L187" s="248"/>
      <c r="M187" s="248"/>
      <c r="N187" s="248"/>
      <c r="O187" s="248"/>
      <c r="P187" s="248"/>
      <c r="Q187" s="248"/>
      <c r="R187" s="252"/>
      <c r="T187" s="253"/>
      <c r="U187" s="248"/>
      <c r="V187" s="248"/>
      <c r="W187" s="248"/>
      <c r="X187" s="248"/>
      <c r="Y187" s="248"/>
      <c r="Z187" s="248"/>
      <c r="AA187" s="254"/>
      <c r="AT187" s="255" t="s">
        <v>175</v>
      </c>
      <c r="AU187" s="255" t="s">
        <v>86</v>
      </c>
      <c r="AV187" s="12" t="s">
        <v>83</v>
      </c>
      <c r="AW187" s="12" t="s">
        <v>33</v>
      </c>
      <c r="AX187" s="12" t="s">
        <v>77</v>
      </c>
      <c r="AY187" s="255" t="s">
        <v>165</v>
      </c>
    </row>
    <row r="188" s="10" customFormat="1" ht="16.5" customHeight="1">
      <c r="B188" s="227"/>
      <c r="C188" s="228"/>
      <c r="D188" s="228"/>
      <c r="E188" s="229" t="s">
        <v>5</v>
      </c>
      <c r="F188" s="237" t="s">
        <v>907</v>
      </c>
      <c r="G188" s="228"/>
      <c r="H188" s="228"/>
      <c r="I188" s="228"/>
      <c r="J188" s="228"/>
      <c r="K188" s="232">
        <v>0.217</v>
      </c>
      <c r="L188" s="228"/>
      <c r="M188" s="228"/>
      <c r="N188" s="228"/>
      <c r="O188" s="228"/>
      <c r="P188" s="228"/>
      <c r="Q188" s="228"/>
      <c r="R188" s="233"/>
      <c r="T188" s="234"/>
      <c r="U188" s="228"/>
      <c r="V188" s="228"/>
      <c r="W188" s="228"/>
      <c r="X188" s="228"/>
      <c r="Y188" s="228"/>
      <c r="Z188" s="228"/>
      <c r="AA188" s="235"/>
      <c r="AT188" s="236" t="s">
        <v>175</v>
      </c>
      <c r="AU188" s="236" t="s">
        <v>86</v>
      </c>
      <c r="AV188" s="10" t="s">
        <v>86</v>
      </c>
      <c r="AW188" s="10" t="s">
        <v>33</v>
      </c>
      <c r="AX188" s="10" t="s">
        <v>77</v>
      </c>
      <c r="AY188" s="236" t="s">
        <v>165</v>
      </c>
    </row>
    <row r="189" s="11" customFormat="1" ht="16.5" customHeight="1">
      <c r="B189" s="238"/>
      <c r="C189" s="239"/>
      <c r="D189" s="239"/>
      <c r="E189" s="240" t="s">
        <v>5</v>
      </c>
      <c r="F189" s="241" t="s">
        <v>183</v>
      </c>
      <c r="G189" s="239"/>
      <c r="H189" s="239"/>
      <c r="I189" s="239"/>
      <c r="J189" s="239"/>
      <c r="K189" s="242">
        <v>0.217</v>
      </c>
      <c r="L189" s="239"/>
      <c r="M189" s="239"/>
      <c r="N189" s="239"/>
      <c r="O189" s="239"/>
      <c r="P189" s="239"/>
      <c r="Q189" s="239"/>
      <c r="R189" s="243"/>
      <c r="T189" s="244"/>
      <c r="U189" s="239"/>
      <c r="V189" s="239"/>
      <c r="W189" s="239"/>
      <c r="X189" s="239"/>
      <c r="Y189" s="239"/>
      <c r="Z189" s="239"/>
      <c r="AA189" s="245"/>
      <c r="AT189" s="246" t="s">
        <v>175</v>
      </c>
      <c r="AU189" s="246" t="s">
        <v>86</v>
      </c>
      <c r="AV189" s="11" t="s">
        <v>92</v>
      </c>
      <c r="AW189" s="11" t="s">
        <v>33</v>
      </c>
      <c r="AX189" s="11" t="s">
        <v>83</v>
      </c>
      <c r="AY189" s="246" t="s">
        <v>165</v>
      </c>
    </row>
    <row r="190" s="1" customFormat="1" ht="25.5" customHeight="1">
      <c r="B190" s="179"/>
      <c r="C190" s="215" t="s">
        <v>10</v>
      </c>
      <c r="D190" s="215" t="s">
        <v>166</v>
      </c>
      <c r="E190" s="216" t="s">
        <v>908</v>
      </c>
      <c r="F190" s="217" t="s">
        <v>909</v>
      </c>
      <c r="G190" s="217"/>
      <c r="H190" s="217"/>
      <c r="I190" s="217"/>
      <c r="J190" s="218" t="s">
        <v>464</v>
      </c>
      <c r="K190" s="219">
        <v>14.380000000000001</v>
      </c>
      <c r="L190" s="220">
        <v>0</v>
      </c>
      <c r="M190" s="220"/>
      <c r="N190" s="219">
        <f>ROUND(L190*K190,3)</f>
        <v>0</v>
      </c>
      <c r="O190" s="219"/>
      <c r="P190" s="219"/>
      <c r="Q190" s="219"/>
      <c r="R190" s="183"/>
      <c r="T190" s="221" t="s">
        <v>5</v>
      </c>
      <c r="U190" s="58" t="s">
        <v>44</v>
      </c>
      <c r="V190" s="49"/>
      <c r="W190" s="222">
        <f>V190*K190</f>
        <v>0</v>
      </c>
      <c r="X190" s="222">
        <v>2.29217</v>
      </c>
      <c r="Y190" s="222">
        <f>X190*K190</f>
        <v>32.961404600000002</v>
      </c>
      <c r="Z190" s="222">
        <v>0</v>
      </c>
      <c r="AA190" s="223">
        <f>Z190*K190</f>
        <v>0</v>
      </c>
      <c r="AR190" s="24" t="s">
        <v>92</v>
      </c>
      <c r="AT190" s="24" t="s">
        <v>166</v>
      </c>
      <c r="AU190" s="24" t="s">
        <v>86</v>
      </c>
      <c r="AY190" s="24" t="s">
        <v>165</v>
      </c>
      <c r="BE190" s="138">
        <f>IF(U190="základná",N190,0)</f>
        <v>0</v>
      </c>
      <c r="BF190" s="138">
        <f>IF(U190="znížená",N190,0)</f>
        <v>0</v>
      </c>
      <c r="BG190" s="138">
        <f>IF(U190="zákl. prenesená",N190,0)</f>
        <v>0</v>
      </c>
      <c r="BH190" s="138">
        <f>IF(U190="zníž. prenesená",N190,0)</f>
        <v>0</v>
      </c>
      <c r="BI190" s="138">
        <f>IF(U190="nulová",N190,0)</f>
        <v>0</v>
      </c>
      <c r="BJ190" s="24" t="s">
        <v>86</v>
      </c>
      <c r="BK190" s="224">
        <f>ROUND(L190*K190,3)</f>
        <v>0</v>
      </c>
      <c r="BL190" s="24" t="s">
        <v>92</v>
      </c>
      <c r="BM190" s="24" t="s">
        <v>910</v>
      </c>
    </row>
    <row r="191" s="1" customFormat="1" ht="25.5" customHeight="1">
      <c r="B191" s="179"/>
      <c r="C191" s="215" t="s">
        <v>324</v>
      </c>
      <c r="D191" s="215" t="s">
        <v>166</v>
      </c>
      <c r="E191" s="216" t="s">
        <v>911</v>
      </c>
      <c r="F191" s="217" t="s">
        <v>912</v>
      </c>
      <c r="G191" s="217"/>
      <c r="H191" s="217"/>
      <c r="I191" s="217"/>
      <c r="J191" s="218" t="s">
        <v>169</v>
      </c>
      <c r="K191" s="219">
        <v>112.069</v>
      </c>
      <c r="L191" s="220">
        <v>0</v>
      </c>
      <c r="M191" s="220"/>
      <c r="N191" s="219">
        <f>ROUND(L191*K191,3)</f>
        <v>0</v>
      </c>
      <c r="O191" s="219"/>
      <c r="P191" s="219"/>
      <c r="Q191" s="219"/>
      <c r="R191" s="183"/>
      <c r="T191" s="221" t="s">
        <v>5</v>
      </c>
      <c r="U191" s="58" t="s">
        <v>44</v>
      </c>
      <c r="V191" s="49"/>
      <c r="W191" s="222">
        <f>V191*K191</f>
        <v>0</v>
      </c>
      <c r="X191" s="222">
        <v>0.0075599999999999999</v>
      </c>
      <c r="Y191" s="222">
        <f>X191*K191</f>
        <v>0.84724164000000002</v>
      </c>
      <c r="Z191" s="222">
        <v>0</v>
      </c>
      <c r="AA191" s="223">
        <f>Z191*K191</f>
        <v>0</v>
      </c>
      <c r="AR191" s="24" t="s">
        <v>92</v>
      </c>
      <c r="AT191" s="24" t="s">
        <v>166</v>
      </c>
      <c r="AU191" s="24" t="s">
        <v>86</v>
      </c>
      <c r="AY191" s="24" t="s">
        <v>165</v>
      </c>
      <c r="BE191" s="138">
        <f>IF(U191="základná",N191,0)</f>
        <v>0</v>
      </c>
      <c r="BF191" s="138">
        <f>IF(U191="znížená",N191,0)</f>
        <v>0</v>
      </c>
      <c r="BG191" s="138">
        <f>IF(U191="zákl. prenesená",N191,0)</f>
        <v>0</v>
      </c>
      <c r="BH191" s="138">
        <f>IF(U191="zníž. prenesená",N191,0)</f>
        <v>0</v>
      </c>
      <c r="BI191" s="138">
        <f>IF(U191="nulová",N191,0)</f>
        <v>0</v>
      </c>
      <c r="BJ191" s="24" t="s">
        <v>86</v>
      </c>
      <c r="BK191" s="224">
        <f>ROUND(L191*K191,3)</f>
        <v>0</v>
      </c>
      <c r="BL191" s="24" t="s">
        <v>92</v>
      </c>
      <c r="BM191" s="24" t="s">
        <v>913</v>
      </c>
    </row>
    <row r="192" s="12" customFormat="1" ht="16.5" customHeight="1">
      <c r="B192" s="247"/>
      <c r="C192" s="248"/>
      <c r="D192" s="248"/>
      <c r="E192" s="249" t="s">
        <v>5</v>
      </c>
      <c r="F192" s="250" t="s">
        <v>914</v>
      </c>
      <c r="G192" s="251"/>
      <c r="H192" s="251"/>
      <c r="I192" s="251"/>
      <c r="J192" s="248"/>
      <c r="K192" s="249" t="s">
        <v>5</v>
      </c>
      <c r="L192" s="248"/>
      <c r="M192" s="248"/>
      <c r="N192" s="248"/>
      <c r="O192" s="248"/>
      <c r="P192" s="248"/>
      <c r="Q192" s="248"/>
      <c r="R192" s="252"/>
      <c r="T192" s="253"/>
      <c r="U192" s="248"/>
      <c r="V192" s="248"/>
      <c r="W192" s="248"/>
      <c r="X192" s="248"/>
      <c r="Y192" s="248"/>
      <c r="Z192" s="248"/>
      <c r="AA192" s="254"/>
      <c r="AT192" s="255" t="s">
        <v>175</v>
      </c>
      <c r="AU192" s="255" t="s">
        <v>86</v>
      </c>
      <c r="AV192" s="12" t="s">
        <v>83</v>
      </c>
      <c r="AW192" s="12" t="s">
        <v>33</v>
      </c>
      <c r="AX192" s="12" t="s">
        <v>77</v>
      </c>
      <c r="AY192" s="255" t="s">
        <v>165</v>
      </c>
    </row>
    <row r="193" s="10" customFormat="1" ht="16.5" customHeight="1">
      <c r="B193" s="227"/>
      <c r="C193" s="228"/>
      <c r="D193" s="228"/>
      <c r="E193" s="229" t="s">
        <v>5</v>
      </c>
      <c r="F193" s="237" t="s">
        <v>915</v>
      </c>
      <c r="G193" s="228"/>
      <c r="H193" s="228"/>
      <c r="I193" s="228"/>
      <c r="J193" s="228"/>
      <c r="K193" s="232">
        <v>18.288</v>
      </c>
      <c r="L193" s="228"/>
      <c r="M193" s="228"/>
      <c r="N193" s="228"/>
      <c r="O193" s="228"/>
      <c r="P193" s="228"/>
      <c r="Q193" s="228"/>
      <c r="R193" s="233"/>
      <c r="T193" s="234"/>
      <c r="U193" s="228"/>
      <c r="V193" s="228"/>
      <c r="W193" s="228"/>
      <c r="X193" s="228"/>
      <c r="Y193" s="228"/>
      <c r="Z193" s="228"/>
      <c r="AA193" s="235"/>
      <c r="AT193" s="236" t="s">
        <v>175</v>
      </c>
      <c r="AU193" s="236" t="s">
        <v>86</v>
      </c>
      <c r="AV193" s="10" t="s">
        <v>86</v>
      </c>
      <c r="AW193" s="10" t="s">
        <v>33</v>
      </c>
      <c r="AX193" s="10" t="s">
        <v>77</v>
      </c>
      <c r="AY193" s="236" t="s">
        <v>165</v>
      </c>
    </row>
    <row r="194" s="10" customFormat="1" ht="16.5" customHeight="1">
      <c r="B194" s="227"/>
      <c r="C194" s="228"/>
      <c r="D194" s="228"/>
      <c r="E194" s="229" t="s">
        <v>5</v>
      </c>
      <c r="F194" s="237" t="s">
        <v>916</v>
      </c>
      <c r="G194" s="228"/>
      <c r="H194" s="228"/>
      <c r="I194" s="228"/>
      <c r="J194" s="228"/>
      <c r="K194" s="232">
        <v>7.6200000000000001</v>
      </c>
      <c r="L194" s="228"/>
      <c r="M194" s="228"/>
      <c r="N194" s="228"/>
      <c r="O194" s="228"/>
      <c r="P194" s="228"/>
      <c r="Q194" s="228"/>
      <c r="R194" s="233"/>
      <c r="T194" s="234"/>
      <c r="U194" s="228"/>
      <c r="V194" s="228"/>
      <c r="W194" s="228"/>
      <c r="X194" s="228"/>
      <c r="Y194" s="228"/>
      <c r="Z194" s="228"/>
      <c r="AA194" s="235"/>
      <c r="AT194" s="236" t="s">
        <v>175</v>
      </c>
      <c r="AU194" s="236" t="s">
        <v>86</v>
      </c>
      <c r="AV194" s="10" t="s">
        <v>86</v>
      </c>
      <c r="AW194" s="10" t="s">
        <v>33</v>
      </c>
      <c r="AX194" s="10" t="s">
        <v>77</v>
      </c>
      <c r="AY194" s="236" t="s">
        <v>165</v>
      </c>
    </row>
    <row r="195" s="10" customFormat="1" ht="16.5" customHeight="1">
      <c r="B195" s="227"/>
      <c r="C195" s="228"/>
      <c r="D195" s="228"/>
      <c r="E195" s="229" t="s">
        <v>5</v>
      </c>
      <c r="F195" s="237" t="s">
        <v>916</v>
      </c>
      <c r="G195" s="228"/>
      <c r="H195" s="228"/>
      <c r="I195" s="228"/>
      <c r="J195" s="228"/>
      <c r="K195" s="232">
        <v>7.6200000000000001</v>
      </c>
      <c r="L195" s="228"/>
      <c r="M195" s="228"/>
      <c r="N195" s="228"/>
      <c r="O195" s="228"/>
      <c r="P195" s="228"/>
      <c r="Q195" s="228"/>
      <c r="R195" s="233"/>
      <c r="T195" s="234"/>
      <c r="U195" s="228"/>
      <c r="V195" s="228"/>
      <c r="W195" s="228"/>
      <c r="X195" s="228"/>
      <c r="Y195" s="228"/>
      <c r="Z195" s="228"/>
      <c r="AA195" s="235"/>
      <c r="AT195" s="236" t="s">
        <v>175</v>
      </c>
      <c r="AU195" s="236" t="s">
        <v>86</v>
      </c>
      <c r="AV195" s="10" t="s">
        <v>86</v>
      </c>
      <c r="AW195" s="10" t="s">
        <v>33</v>
      </c>
      <c r="AX195" s="10" t="s">
        <v>77</v>
      </c>
      <c r="AY195" s="236" t="s">
        <v>165</v>
      </c>
    </row>
    <row r="196" s="10" customFormat="1" ht="16.5" customHeight="1">
      <c r="B196" s="227"/>
      <c r="C196" s="228"/>
      <c r="D196" s="228"/>
      <c r="E196" s="229" t="s">
        <v>5</v>
      </c>
      <c r="F196" s="237" t="s">
        <v>917</v>
      </c>
      <c r="G196" s="228"/>
      <c r="H196" s="228"/>
      <c r="I196" s="228"/>
      <c r="J196" s="228"/>
      <c r="K196" s="232">
        <v>49.656999999999996</v>
      </c>
      <c r="L196" s="228"/>
      <c r="M196" s="228"/>
      <c r="N196" s="228"/>
      <c r="O196" s="228"/>
      <c r="P196" s="228"/>
      <c r="Q196" s="228"/>
      <c r="R196" s="233"/>
      <c r="T196" s="234"/>
      <c r="U196" s="228"/>
      <c r="V196" s="228"/>
      <c r="W196" s="228"/>
      <c r="X196" s="228"/>
      <c r="Y196" s="228"/>
      <c r="Z196" s="228"/>
      <c r="AA196" s="235"/>
      <c r="AT196" s="236" t="s">
        <v>175</v>
      </c>
      <c r="AU196" s="236" t="s">
        <v>86</v>
      </c>
      <c r="AV196" s="10" t="s">
        <v>86</v>
      </c>
      <c r="AW196" s="10" t="s">
        <v>33</v>
      </c>
      <c r="AX196" s="10" t="s">
        <v>77</v>
      </c>
      <c r="AY196" s="236" t="s">
        <v>165</v>
      </c>
    </row>
    <row r="197" s="10" customFormat="1" ht="16.5" customHeight="1">
      <c r="B197" s="227"/>
      <c r="C197" s="228"/>
      <c r="D197" s="228"/>
      <c r="E197" s="229" t="s">
        <v>5</v>
      </c>
      <c r="F197" s="237" t="s">
        <v>918</v>
      </c>
      <c r="G197" s="228"/>
      <c r="H197" s="228"/>
      <c r="I197" s="228"/>
      <c r="J197" s="228"/>
      <c r="K197" s="232">
        <v>3.6819999999999999</v>
      </c>
      <c r="L197" s="228"/>
      <c r="M197" s="228"/>
      <c r="N197" s="228"/>
      <c r="O197" s="228"/>
      <c r="P197" s="228"/>
      <c r="Q197" s="228"/>
      <c r="R197" s="233"/>
      <c r="T197" s="234"/>
      <c r="U197" s="228"/>
      <c r="V197" s="228"/>
      <c r="W197" s="228"/>
      <c r="X197" s="228"/>
      <c r="Y197" s="228"/>
      <c r="Z197" s="228"/>
      <c r="AA197" s="235"/>
      <c r="AT197" s="236" t="s">
        <v>175</v>
      </c>
      <c r="AU197" s="236" t="s">
        <v>86</v>
      </c>
      <c r="AV197" s="10" t="s">
        <v>86</v>
      </c>
      <c r="AW197" s="10" t="s">
        <v>33</v>
      </c>
      <c r="AX197" s="10" t="s">
        <v>77</v>
      </c>
      <c r="AY197" s="236" t="s">
        <v>165</v>
      </c>
    </row>
    <row r="198" s="12" customFormat="1" ht="16.5" customHeight="1">
      <c r="B198" s="247"/>
      <c r="C198" s="248"/>
      <c r="D198" s="248"/>
      <c r="E198" s="249" t="s">
        <v>5</v>
      </c>
      <c r="F198" s="256" t="s">
        <v>919</v>
      </c>
      <c r="G198" s="248"/>
      <c r="H198" s="248"/>
      <c r="I198" s="248"/>
      <c r="J198" s="248"/>
      <c r="K198" s="249" t="s">
        <v>5</v>
      </c>
      <c r="L198" s="248"/>
      <c r="M198" s="248"/>
      <c r="N198" s="248"/>
      <c r="O198" s="248"/>
      <c r="P198" s="248"/>
      <c r="Q198" s="248"/>
      <c r="R198" s="252"/>
      <c r="T198" s="253"/>
      <c r="U198" s="248"/>
      <c r="V198" s="248"/>
      <c r="W198" s="248"/>
      <c r="X198" s="248"/>
      <c r="Y198" s="248"/>
      <c r="Z198" s="248"/>
      <c r="AA198" s="254"/>
      <c r="AT198" s="255" t="s">
        <v>175</v>
      </c>
      <c r="AU198" s="255" t="s">
        <v>86</v>
      </c>
      <c r="AV198" s="12" t="s">
        <v>83</v>
      </c>
      <c r="AW198" s="12" t="s">
        <v>33</v>
      </c>
      <c r="AX198" s="12" t="s">
        <v>77</v>
      </c>
      <c r="AY198" s="255" t="s">
        <v>165</v>
      </c>
    </row>
    <row r="199" s="10" customFormat="1" ht="16.5" customHeight="1">
      <c r="B199" s="227"/>
      <c r="C199" s="228"/>
      <c r="D199" s="228"/>
      <c r="E199" s="229" t="s">
        <v>5</v>
      </c>
      <c r="F199" s="237" t="s">
        <v>920</v>
      </c>
      <c r="G199" s="228"/>
      <c r="H199" s="228"/>
      <c r="I199" s="228"/>
      <c r="J199" s="228"/>
      <c r="K199" s="232">
        <v>0.40799999999999997</v>
      </c>
      <c r="L199" s="228"/>
      <c r="M199" s="228"/>
      <c r="N199" s="228"/>
      <c r="O199" s="228"/>
      <c r="P199" s="228"/>
      <c r="Q199" s="228"/>
      <c r="R199" s="233"/>
      <c r="T199" s="234"/>
      <c r="U199" s="228"/>
      <c r="V199" s="228"/>
      <c r="W199" s="228"/>
      <c r="X199" s="228"/>
      <c r="Y199" s="228"/>
      <c r="Z199" s="228"/>
      <c r="AA199" s="235"/>
      <c r="AT199" s="236" t="s">
        <v>175</v>
      </c>
      <c r="AU199" s="236" t="s">
        <v>86</v>
      </c>
      <c r="AV199" s="10" t="s">
        <v>86</v>
      </c>
      <c r="AW199" s="10" t="s">
        <v>33</v>
      </c>
      <c r="AX199" s="10" t="s">
        <v>77</v>
      </c>
      <c r="AY199" s="236" t="s">
        <v>165</v>
      </c>
    </row>
    <row r="200" s="10" customFormat="1" ht="16.5" customHeight="1">
      <c r="B200" s="227"/>
      <c r="C200" s="228"/>
      <c r="D200" s="228"/>
      <c r="E200" s="229" t="s">
        <v>5</v>
      </c>
      <c r="F200" s="237" t="s">
        <v>921</v>
      </c>
      <c r="G200" s="228"/>
      <c r="H200" s="228"/>
      <c r="I200" s="228"/>
      <c r="J200" s="228"/>
      <c r="K200" s="232">
        <v>13.02</v>
      </c>
      <c r="L200" s="228"/>
      <c r="M200" s="228"/>
      <c r="N200" s="228"/>
      <c r="O200" s="228"/>
      <c r="P200" s="228"/>
      <c r="Q200" s="228"/>
      <c r="R200" s="233"/>
      <c r="T200" s="234"/>
      <c r="U200" s="228"/>
      <c r="V200" s="228"/>
      <c r="W200" s="228"/>
      <c r="X200" s="228"/>
      <c r="Y200" s="228"/>
      <c r="Z200" s="228"/>
      <c r="AA200" s="235"/>
      <c r="AT200" s="236" t="s">
        <v>175</v>
      </c>
      <c r="AU200" s="236" t="s">
        <v>86</v>
      </c>
      <c r="AV200" s="10" t="s">
        <v>86</v>
      </c>
      <c r="AW200" s="10" t="s">
        <v>33</v>
      </c>
      <c r="AX200" s="10" t="s">
        <v>77</v>
      </c>
      <c r="AY200" s="236" t="s">
        <v>165</v>
      </c>
    </row>
    <row r="201" s="10" customFormat="1" ht="16.5" customHeight="1">
      <c r="B201" s="227"/>
      <c r="C201" s="228"/>
      <c r="D201" s="228"/>
      <c r="E201" s="229" t="s">
        <v>5</v>
      </c>
      <c r="F201" s="237" t="s">
        <v>922</v>
      </c>
      <c r="G201" s="228"/>
      <c r="H201" s="228"/>
      <c r="I201" s="228"/>
      <c r="J201" s="228"/>
      <c r="K201" s="232">
        <v>11.773999999999999</v>
      </c>
      <c r="L201" s="228"/>
      <c r="M201" s="228"/>
      <c r="N201" s="228"/>
      <c r="O201" s="228"/>
      <c r="P201" s="228"/>
      <c r="Q201" s="228"/>
      <c r="R201" s="233"/>
      <c r="T201" s="234"/>
      <c r="U201" s="228"/>
      <c r="V201" s="228"/>
      <c r="W201" s="228"/>
      <c r="X201" s="228"/>
      <c r="Y201" s="228"/>
      <c r="Z201" s="228"/>
      <c r="AA201" s="235"/>
      <c r="AT201" s="236" t="s">
        <v>175</v>
      </c>
      <c r="AU201" s="236" t="s">
        <v>86</v>
      </c>
      <c r="AV201" s="10" t="s">
        <v>86</v>
      </c>
      <c r="AW201" s="10" t="s">
        <v>33</v>
      </c>
      <c r="AX201" s="10" t="s">
        <v>77</v>
      </c>
      <c r="AY201" s="236" t="s">
        <v>165</v>
      </c>
    </row>
    <row r="202" s="11" customFormat="1" ht="16.5" customHeight="1">
      <c r="B202" s="238"/>
      <c r="C202" s="239"/>
      <c r="D202" s="239"/>
      <c r="E202" s="240" t="s">
        <v>5</v>
      </c>
      <c r="F202" s="241" t="s">
        <v>183</v>
      </c>
      <c r="G202" s="239"/>
      <c r="H202" s="239"/>
      <c r="I202" s="239"/>
      <c r="J202" s="239"/>
      <c r="K202" s="242">
        <v>112.069</v>
      </c>
      <c r="L202" s="239"/>
      <c r="M202" s="239"/>
      <c r="N202" s="239"/>
      <c r="O202" s="239"/>
      <c r="P202" s="239"/>
      <c r="Q202" s="239"/>
      <c r="R202" s="243"/>
      <c r="T202" s="244"/>
      <c r="U202" s="239"/>
      <c r="V202" s="239"/>
      <c r="W202" s="239"/>
      <c r="X202" s="239"/>
      <c r="Y202" s="239"/>
      <c r="Z202" s="239"/>
      <c r="AA202" s="245"/>
      <c r="AT202" s="246" t="s">
        <v>175</v>
      </c>
      <c r="AU202" s="246" t="s">
        <v>86</v>
      </c>
      <c r="AV202" s="11" t="s">
        <v>92</v>
      </c>
      <c r="AW202" s="11" t="s">
        <v>33</v>
      </c>
      <c r="AX202" s="11" t="s">
        <v>83</v>
      </c>
      <c r="AY202" s="246" t="s">
        <v>165</v>
      </c>
    </row>
    <row r="203" s="1" customFormat="1" ht="25.5" customHeight="1">
      <c r="B203" s="179"/>
      <c r="C203" s="215" t="s">
        <v>328</v>
      </c>
      <c r="D203" s="215" t="s">
        <v>166</v>
      </c>
      <c r="E203" s="216" t="s">
        <v>923</v>
      </c>
      <c r="F203" s="217" t="s">
        <v>924</v>
      </c>
      <c r="G203" s="217"/>
      <c r="H203" s="217"/>
      <c r="I203" s="217"/>
      <c r="J203" s="218" t="s">
        <v>169</v>
      </c>
      <c r="K203" s="219">
        <v>112.069</v>
      </c>
      <c r="L203" s="220">
        <v>0</v>
      </c>
      <c r="M203" s="220"/>
      <c r="N203" s="219">
        <f>ROUND(L203*K203,3)</f>
        <v>0</v>
      </c>
      <c r="O203" s="219"/>
      <c r="P203" s="219"/>
      <c r="Q203" s="219"/>
      <c r="R203" s="183"/>
      <c r="T203" s="221" t="s">
        <v>5</v>
      </c>
      <c r="U203" s="58" t="s">
        <v>44</v>
      </c>
      <c r="V203" s="49"/>
      <c r="W203" s="222">
        <f>V203*K203</f>
        <v>0</v>
      </c>
      <c r="X203" s="222">
        <v>0</v>
      </c>
      <c r="Y203" s="222">
        <f>X203*K203</f>
        <v>0</v>
      </c>
      <c r="Z203" s="222">
        <v>0</v>
      </c>
      <c r="AA203" s="223">
        <f>Z203*K203</f>
        <v>0</v>
      </c>
      <c r="AR203" s="24" t="s">
        <v>92</v>
      </c>
      <c r="AT203" s="24" t="s">
        <v>166</v>
      </c>
      <c r="AU203" s="24" t="s">
        <v>86</v>
      </c>
      <c r="AY203" s="24" t="s">
        <v>165</v>
      </c>
      <c r="BE203" s="138">
        <f>IF(U203="základná",N203,0)</f>
        <v>0</v>
      </c>
      <c r="BF203" s="138">
        <f>IF(U203="znížená",N203,0)</f>
        <v>0</v>
      </c>
      <c r="BG203" s="138">
        <f>IF(U203="zákl. prenesená",N203,0)</f>
        <v>0</v>
      </c>
      <c r="BH203" s="138">
        <f>IF(U203="zníž. prenesená",N203,0)</f>
        <v>0</v>
      </c>
      <c r="BI203" s="138">
        <f>IF(U203="nulová",N203,0)</f>
        <v>0</v>
      </c>
      <c r="BJ203" s="24" t="s">
        <v>86</v>
      </c>
      <c r="BK203" s="224">
        <f>ROUND(L203*K203,3)</f>
        <v>0</v>
      </c>
      <c r="BL203" s="24" t="s">
        <v>92</v>
      </c>
      <c r="BM203" s="24" t="s">
        <v>925</v>
      </c>
    </row>
    <row r="204" s="1" customFormat="1" ht="25.5" customHeight="1">
      <c r="B204" s="179"/>
      <c r="C204" s="215" t="s">
        <v>332</v>
      </c>
      <c r="D204" s="215" t="s">
        <v>166</v>
      </c>
      <c r="E204" s="216" t="s">
        <v>926</v>
      </c>
      <c r="F204" s="217" t="s">
        <v>927</v>
      </c>
      <c r="G204" s="217"/>
      <c r="H204" s="217"/>
      <c r="I204" s="217"/>
      <c r="J204" s="218" t="s">
        <v>357</v>
      </c>
      <c r="K204" s="219">
        <v>1.222</v>
      </c>
      <c r="L204" s="220">
        <v>0</v>
      </c>
      <c r="M204" s="220"/>
      <c r="N204" s="219">
        <f>ROUND(L204*K204,3)</f>
        <v>0</v>
      </c>
      <c r="O204" s="219"/>
      <c r="P204" s="219"/>
      <c r="Q204" s="219"/>
      <c r="R204" s="183"/>
      <c r="T204" s="221" t="s">
        <v>5</v>
      </c>
      <c r="U204" s="58" t="s">
        <v>44</v>
      </c>
      <c r="V204" s="49"/>
      <c r="W204" s="222">
        <f>V204*K204</f>
        <v>0</v>
      </c>
      <c r="X204" s="222">
        <v>1.01895</v>
      </c>
      <c r="Y204" s="222">
        <f>X204*K204</f>
        <v>1.2451569</v>
      </c>
      <c r="Z204" s="222">
        <v>0</v>
      </c>
      <c r="AA204" s="223">
        <f>Z204*K204</f>
        <v>0</v>
      </c>
      <c r="AR204" s="24" t="s">
        <v>92</v>
      </c>
      <c r="AT204" s="24" t="s">
        <v>166</v>
      </c>
      <c r="AU204" s="24" t="s">
        <v>86</v>
      </c>
      <c r="AY204" s="24" t="s">
        <v>165</v>
      </c>
      <c r="BE204" s="138">
        <f>IF(U204="základná",N204,0)</f>
        <v>0</v>
      </c>
      <c r="BF204" s="138">
        <f>IF(U204="znížená",N204,0)</f>
        <v>0</v>
      </c>
      <c r="BG204" s="138">
        <f>IF(U204="zákl. prenesená",N204,0)</f>
        <v>0</v>
      </c>
      <c r="BH204" s="138">
        <f>IF(U204="zníž. prenesená",N204,0)</f>
        <v>0</v>
      </c>
      <c r="BI204" s="138">
        <f>IF(U204="nulová",N204,0)</f>
        <v>0</v>
      </c>
      <c r="BJ204" s="24" t="s">
        <v>86</v>
      </c>
      <c r="BK204" s="224">
        <f>ROUND(L204*K204,3)</f>
        <v>0</v>
      </c>
      <c r="BL204" s="24" t="s">
        <v>92</v>
      </c>
      <c r="BM204" s="24" t="s">
        <v>928</v>
      </c>
    </row>
    <row r="205" s="12" customFormat="1" ht="16.5" customHeight="1">
      <c r="B205" s="247"/>
      <c r="C205" s="248"/>
      <c r="D205" s="248"/>
      <c r="E205" s="249" t="s">
        <v>5</v>
      </c>
      <c r="F205" s="250" t="s">
        <v>929</v>
      </c>
      <c r="G205" s="251"/>
      <c r="H205" s="251"/>
      <c r="I205" s="251"/>
      <c r="J205" s="248"/>
      <c r="K205" s="249" t="s">
        <v>5</v>
      </c>
      <c r="L205" s="248"/>
      <c r="M205" s="248"/>
      <c r="N205" s="248"/>
      <c r="O205" s="248"/>
      <c r="P205" s="248"/>
      <c r="Q205" s="248"/>
      <c r="R205" s="252"/>
      <c r="T205" s="253"/>
      <c r="U205" s="248"/>
      <c r="V205" s="248"/>
      <c r="W205" s="248"/>
      <c r="X205" s="248"/>
      <c r="Y205" s="248"/>
      <c r="Z205" s="248"/>
      <c r="AA205" s="254"/>
      <c r="AT205" s="255" t="s">
        <v>175</v>
      </c>
      <c r="AU205" s="255" t="s">
        <v>86</v>
      </c>
      <c r="AV205" s="12" t="s">
        <v>83</v>
      </c>
      <c r="AW205" s="12" t="s">
        <v>33</v>
      </c>
      <c r="AX205" s="12" t="s">
        <v>77</v>
      </c>
      <c r="AY205" s="255" t="s">
        <v>165</v>
      </c>
    </row>
    <row r="206" s="10" customFormat="1" ht="16.5" customHeight="1">
      <c r="B206" s="227"/>
      <c r="C206" s="228"/>
      <c r="D206" s="228"/>
      <c r="E206" s="229" t="s">
        <v>5</v>
      </c>
      <c r="F206" s="237" t="s">
        <v>930</v>
      </c>
      <c r="G206" s="228"/>
      <c r="H206" s="228"/>
      <c r="I206" s="228"/>
      <c r="J206" s="228"/>
      <c r="K206" s="232">
        <v>1.222</v>
      </c>
      <c r="L206" s="228"/>
      <c r="M206" s="228"/>
      <c r="N206" s="228"/>
      <c r="O206" s="228"/>
      <c r="P206" s="228"/>
      <c r="Q206" s="228"/>
      <c r="R206" s="233"/>
      <c r="T206" s="234"/>
      <c r="U206" s="228"/>
      <c r="V206" s="228"/>
      <c r="W206" s="228"/>
      <c r="X206" s="228"/>
      <c r="Y206" s="228"/>
      <c r="Z206" s="228"/>
      <c r="AA206" s="235"/>
      <c r="AT206" s="236" t="s">
        <v>175</v>
      </c>
      <c r="AU206" s="236" t="s">
        <v>86</v>
      </c>
      <c r="AV206" s="10" t="s">
        <v>86</v>
      </c>
      <c r="AW206" s="10" t="s">
        <v>33</v>
      </c>
      <c r="AX206" s="10" t="s">
        <v>77</v>
      </c>
      <c r="AY206" s="236" t="s">
        <v>165</v>
      </c>
    </row>
    <row r="207" s="11" customFormat="1" ht="16.5" customHeight="1">
      <c r="B207" s="238"/>
      <c r="C207" s="239"/>
      <c r="D207" s="239"/>
      <c r="E207" s="240" t="s">
        <v>5</v>
      </c>
      <c r="F207" s="241" t="s">
        <v>183</v>
      </c>
      <c r="G207" s="239"/>
      <c r="H207" s="239"/>
      <c r="I207" s="239"/>
      <c r="J207" s="239"/>
      <c r="K207" s="242">
        <v>1.222</v>
      </c>
      <c r="L207" s="239"/>
      <c r="M207" s="239"/>
      <c r="N207" s="239"/>
      <c r="O207" s="239"/>
      <c r="P207" s="239"/>
      <c r="Q207" s="239"/>
      <c r="R207" s="243"/>
      <c r="T207" s="244"/>
      <c r="U207" s="239"/>
      <c r="V207" s="239"/>
      <c r="W207" s="239"/>
      <c r="X207" s="239"/>
      <c r="Y207" s="239"/>
      <c r="Z207" s="239"/>
      <c r="AA207" s="245"/>
      <c r="AT207" s="246" t="s">
        <v>175</v>
      </c>
      <c r="AU207" s="246" t="s">
        <v>86</v>
      </c>
      <c r="AV207" s="11" t="s">
        <v>92</v>
      </c>
      <c r="AW207" s="11" t="s">
        <v>33</v>
      </c>
      <c r="AX207" s="11" t="s">
        <v>83</v>
      </c>
      <c r="AY207" s="246" t="s">
        <v>165</v>
      </c>
    </row>
    <row r="208" s="1" customFormat="1" ht="38.25" customHeight="1">
      <c r="B208" s="179"/>
      <c r="C208" s="215" t="s">
        <v>337</v>
      </c>
      <c r="D208" s="215" t="s">
        <v>166</v>
      </c>
      <c r="E208" s="216" t="s">
        <v>931</v>
      </c>
      <c r="F208" s="217" t="s">
        <v>932</v>
      </c>
      <c r="G208" s="217"/>
      <c r="H208" s="217"/>
      <c r="I208" s="217"/>
      <c r="J208" s="218" t="s">
        <v>286</v>
      </c>
      <c r="K208" s="219">
        <v>47</v>
      </c>
      <c r="L208" s="220">
        <v>0</v>
      </c>
      <c r="M208" s="220"/>
      <c r="N208" s="219">
        <f>ROUND(L208*K208,3)</f>
        <v>0</v>
      </c>
      <c r="O208" s="219"/>
      <c r="P208" s="219"/>
      <c r="Q208" s="219"/>
      <c r="R208" s="183"/>
      <c r="T208" s="221" t="s">
        <v>5</v>
      </c>
      <c r="U208" s="58" t="s">
        <v>44</v>
      </c>
      <c r="V208" s="49"/>
      <c r="W208" s="222">
        <f>V208*K208</f>
        <v>0</v>
      </c>
      <c r="X208" s="222">
        <v>0</v>
      </c>
      <c r="Y208" s="222">
        <f>X208*K208</f>
        <v>0</v>
      </c>
      <c r="Z208" s="222">
        <v>0</v>
      </c>
      <c r="AA208" s="223">
        <f>Z208*K208</f>
        <v>0</v>
      </c>
      <c r="AR208" s="24" t="s">
        <v>92</v>
      </c>
      <c r="AT208" s="24" t="s">
        <v>166</v>
      </c>
      <c r="AU208" s="24" t="s">
        <v>86</v>
      </c>
      <c r="AY208" s="24" t="s">
        <v>165</v>
      </c>
      <c r="BE208" s="138">
        <f>IF(U208="základná",N208,0)</f>
        <v>0</v>
      </c>
      <c r="BF208" s="138">
        <f>IF(U208="znížená",N208,0)</f>
        <v>0</v>
      </c>
      <c r="BG208" s="138">
        <f>IF(U208="zákl. prenesená",N208,0)</f>
        <v>0</v>
      </c>
      <c r="BH208" s="138">
        <f>IF(U208="zníž. prenesená",N208,0)</f>
        <v>0</v>
      </c>
      <c r="BI208" s="138">
        <f>IF(U208="nulová",N208,0)</f>
        <v>0</v>
      </c>
      <c r="BJ208" s="24" t="s">
        <v>86</v>
      </c>
      <c r="BK208" s="224">
        <f>ROUND(L208*K208,3)</f>
        <v>0</v>
      </c>
      <c r="BL208" s="24" t="s">
        <v>92</v>
      </c>
      <c r="BM208" s="24" t="s">
        <v>933</v>
      </c>
    </row>
    <row r="209" s="1" customFormat="1" ht="25.5" customHeight="1">
      <c r="B209" s="179"/>
      <c r="C209" s="215" t="s">
        <v>341</v>
      </c>
      <c r="D209" s="215" t="s">
        <v>166</v>
      </c>
      <c r="E209" s="216" t="s">
        <v>934</v>
      </c>
      <c r="F209" s="217" t="s">
        <v>935</v>
      </c>
      <c r="G209" s="217"/>
      <c r="H209" s="217"/>
      <c r="I209" s="217"/>
      <c r="J209" s="218" t="s">
        <v>297</v>
      </c>
      <c r="K209" s="219">
        <v>1</v>
      </c>
      <c r="L209" s="220">
        <v>0</v>
      </c>
      <c r="M209" s="220"/>
      <c r="N209" s="219">
        <f>ROUND(L209*K209,3)</f>
        <v>0</v>
      </c>
      <c r="O209" s="219"/>
      <c r="P209" s="219"/>
      <c r="Q209" s="219"/>
      <c r="R209" s="183"/>
      <c r="T209" s="221" t="s">
        <v>5</v>
      </c>
      <c r="U209" s="58" t="s">
        <v>44</v>
      </c>
      <c r="V209" s="49"/>
      <c r="W209" s="222">
        <f>V209*K209</f>
        <v>0</v>
      </c>
      <c r="X209" s="222">
        <v>0.01402</v>
      </c>
      <c r="Y209" s="222">
        <f>X209*K209</f>
        <v>0.01402</v>
      </c>
      <c r="Z209" s="222">
        <v>0</v>
      </c>
      <c r="AA209" s="223">
        <f>Z209*K209</f>
        <v>0</v>
      </c>
      <c r="AR209" s="24" t="s">
        <v>92</v>
      </c>
      <c r="AT209" s="24" t="s">
        <v>166</v>
      </c>
      <c r="AU209" s="24" t="s">
        <v>86</v>
      </c>
      <c r="AY209" s="24" t="s">
        <v>165</v>
      </c>
      <c r="BE209" s="138">
        <f>IF(U209="základná",N209,0)</f>
        <v>0</v>
      </c>
      <c r="BF209" s="138">
        <f>IF(U209="znížená",N209,0)</f>
        <v>0</v>
      </c>
      <c r="BG209" s="138">
        <f>IF(U209="zákl. prenesená",N209,0)</f>
        <v>0</v>
      </c>
      <c r="BH209" s="138">
        <f>IF(U209="zníž. prenesená",N209,0)</f>
        <v>0</v>
      </c>
      <c r="BI209" s="138">
        <f>IF(U209="nulová",N209,0)</f>
        <v>0</v>
      </c>
      <c r="BJ209" s="24" t="s">
        <v>86</v>
      </c>
      <c r="BK209" s="224">
        <f>ROUND(L209*K209,3)</f>
        <v>0</v>
      </c>
      <c r="BL209" s="24" t="s">
        <v>92</v>
      </c>
      <c r="BM209" s="24" t="s">
        <v>936</v>
      </c>
    </row>
    <row r="210" s="9" customFormat="1" ht="29.88" customHeight="1">
      <c r="B210" s="201"/>
      <c r="C210" s="202"/>
      <c r="D210" s="212" t="s">
        <v>822</v>
      </c>
      <c r="E210" s="212"/>
      <c r="F210" s="212"/>
      <c r="G210" s="212"/>
      <c r="H210" s="212"/>
      <c r="I210" s="212"/>
      <c r="J210" s="212"/>
      <c r="K210" s="212"/>
      <c r="L210" s="212"/>
      <c r="M210" s="212"/>
      <c r="N210" s="225">
        <f>BK210</f>
        <v>0</v>
      </c>
      <c r="O210" s="226"/>
      <c r="P210" s="226"/>
      <c r="Q210" s="226"/>
      <c r="R210" s="205"/>
      <c r="T210" s="206"/>
      <c r="U210" s="202"/>
      <c r="V210" s="202"/>
      <c r="W210" s="207">
        <f>SUM(W211:W233)</f>
        <v>0</v>
      </c>
      <c r="X210" s="202"/>
      <c r="Y210" s="207">
        <f>SUM(Y211:Y233)</f>
        <v>14.81200205</v>
      </c>
      <c r="Z210" s="202"/>
      <c r="AA210" s="208">
        <f>SUM(AA211:AA233)</f>
        <v>0</v>
      </c>
      <c r="AR210" s="209" t="s">
        <v>83</v>
      </c>
      <c r="AT210" s="210" t="s">
        <v>76</v>
      </c>
      <c r="AU210" s="210" t="s">
        <v>83</v>
      </c>
      <c r="AY210" s="209" t="s">
        <v>165</v>
      </c>
      <c r="BK210" s="211">
        <f>SUM(BK211:BK233)</f>
        <v>0</v>
      </c>
    </row>
    <row r="211" s="1" customFormat="1" ht="16.5" customHeight="1">
      <c r="B211" s="179"/>
      <c r="C211" s="215" t="s">
        <v>346</v>
      </c>
      <c r="D211" s="215" t="s">
        <v>166</v>
      </c>
      <c r="E211" s="216" t="s">
        <v>937</v>
      </c>
      <c r="F211" s="217" t="s">
        <v>938</v>
      </c>
      <c r="G211" s="217"/>
      <c r="H211" s="217"/>
      <c r="I211" s="217"/>
      <c r="J211" s="218" t="s">
        <v>464</v>
      </c>
      <c r="K211" s="219">
        <v>0.16200000000000001</v>
      </c>
      <c r="L211" s="220">
        <v>0</v>
      </c>
      <c r="M211" s="220"/>
      <c r="N211" s="219">
        <f>ROUND(L211*K211,3)</f>
        <v>0</v>
      </c>
      <c r="O211" s="219"/>
      <c r="P211" s="219"/>
      <c r="Q211" s="219"/>
      <c r="R211" s="183"/>
      <c r="T211" s="221" t="s">
        <v>5</v>
      </c>
      <c r="U211" s="58" t="s">
        <v>44</v>
      </c>
      <c r="V211" s="49"/>
      <c r="W211" s="222">
        <f>V211*K211</f>
        <v>0</v>
      </c>
      <c r="X211" s="222">
        <v>1.9905999999999999</v>
      </c>
      <c r="Y211" s="222">
        <f>X211*K211</f>
        <v>0.32247720000000002</v>
      </c>
      <c r="Z211" s="222">
        <v>0</v>
      </c>
      <c r="AA211" s="223">
        <f>Z211*K211</f>
        <v>0</v>
      </c>
      <c r="AR211" s="24" t="s">
        <v>92</v>
      </c>
      <c r="AT211" s="24" t="s">
        <v>166</v>
      </c>
      <c r="AU211" s="24" t="s">
        <v>86</v>
      </c>
      <c r="AY211" s="24" t="s">
        <v>165</v>
      </c>
      <c r="BE211" s="138">
        <f>IF(U211="základná",N211,0)</f>
        <v>0</v>
      </c>
      <c r="BF211" s="138">
        <f>IF(U211="znížená",N211,0)</f>
        <v>0</v>
      </c>
      <c r="BG211" s="138">
        <f>IF(U211="zákl. prenesená",N211,0)</f>
        <v>0</v>
      </c>
      <c r="BH211" s="138">
        <f>IF(U211="zníž. prenesená",N211,0)</f>
        <v>0</v>
      </c>
      <c r="BI211" s="138">
        <f>IF(U211="nulová",N211,0)</f>
        <v>0</v>
      </c>
      <c r="BJ211" s="24" t="s">
        <v>86</v>
      </c>
      <c r="BK211" s="224">
        <f>ROUND(L211*K211,3)</f>
        <v>0</v>
      </c>
      <c r="BL211" s="24" t="s">
        <v>92</v>
      </c>
      <c r="BM211" s="24" t="s">
        <v>939</v>
      </c>
    </row>
    <row r="212" s="1" customFormat="1" ht="38.25" customHeight="1">
      <c r="B212" s="179"/>
      <c r="C212" s="215" t="s">
        <v>350</v>
      </c>
      <c r="D212" s="215" t="s">
        <v>166</v>
      </c>
      <c r="E212" s="216" t="s">
        <v>940</v>
      </c>
      <c r="F212" s="217" t="s">
        <v>941</v>
      </c>
      <c r="G212" s="217"/>
      <c r="H212" s="217"/>
      <c r="I212" s="217"/>
      <c r="J212" s="218" t="s">
        <v>169</v>
      </c>
      <c r="K212" s="219">
        <v>0.25</v>
      </c>
      <c r="L212" s="220">
        <v>0</v>
      </c>
      <c r="M212" s="220"/>
      <c r="N212" s="219">
        <f>ROUND(L212*K212,3)</f>
        <v>0</v>
      </c>
      <c r="O212" s="219"/>
      <c r="P212" s="219"/>
      <c r="Q212" s="219"/>
      <c r="R212" s="183"/>
      <c r="T212" s="221" t="s">
        <v>5</v>
      </c>
      <c r="U212" s="58" t="s">
        <v>44</v>
      </c>
      <c r="V212" s="49"/>
      <c r="W212" s="222">
        <f>V212*K212</f>
        <v>0</v>
      </c>
      <c r="X212" s="222">
        <v>0.22016</v>
      </c>
      <c r="Y212" s="222">
        <f>X212*K212</f>
        <v>0.055039999999999999</v>
      </c>
      <c r="Z212" s="222">
        <v>0</v>
      </c>
      <c r="AA212" s="223">
        <f>Z212*K212</f>
        <v>0</v>
      </c>
      <c r="AR212" s="24" t="s">
        <v>92</v>
      </c>
      <c r="AT212" s="24" t="s">
        <v>166</v>
      </c>
      <c r="AU212" s="24" t="s">
        <v>86</v>
      </c>
      <c r="AY212" s="24" t="s">
        <v>165</v>
      </c>
      <c r="BE212" s="138">
        <f>IF(U212="základná",N212,0)</f>
        <v>0</v>
      </c>
      <c r="BF212" s="138">
        <f>IF(U212="znížená",N212,0)</f>
        <v>0</v>
      </c>
      <c r="BG212" s="138">
        <f>IF(U212="zákl. prenesená",N212,0)</f>
        <v>0</v>
      </c>
      <c r="BH212" s="138">
        <f>IF(U212="zníž. prenesená",N212,0)</f>
        <v>0</v>
      </c>
      <c r="BI212" s="138">
        <f>IF(U212="nulová",N212,0)</f>
        <v>0</v>
      </c>
      <c r="BJ212" s="24" t="s">
        <v>86</v>
      </c>
      <c r="BK212" s="224">
        <f>ROUND(L212*K212,3)</f>
        <v>0</v>
      </c>
      <c r="BL212" s="24" t="s">
        <v>92</v>
      </c>
      <c r="BM212" s="24" t="s">
        <v>942</v>
      </c>
    </row>
    <row r="213" s="10" customFormat="1" ht="16.5" customHeight="1">
      <c r="B213" s="227"/>
      <c r="C213" s="228"/>
      <c r="D213" s="228"/>
      <c r="E213" s="229" t="s">
        <v>5</v>
      </c>
      <c r="F213" s="230" t="s">
        <v>943</v>
      </c>
      <c r="G213" s="231"/>
      <c r="H213" s="231"/>
      <c r="I213" s="231"/>
      <c r="J213" s="228"/>
      <c r="K213" s="232">
        <v>0.25</v>
      </c>
      <c r="L213" s="228"/>
      <c r="M213" s="228"/>
      <c r="N213" s="228"/>
      <c r="O213" s="228"/>
      <c r="P213" s="228"/>
      <c r="Q213" s="228"/>
      <c r="R213" s="233"/>
      <c r="T213" s="234"/>
      <c r="U213" s="228"/>
      <c r="V213" s="228"/>
      <c r="W213" s="228"/>
      <c r="X213" s="228"/>
      <c r="Y213" s="228"/>
      <c r="Z213" s="228"/>
      <c r="AA213" s="235"/>
      <c r="AT213" s="236" t="s">
        <v>175</v>
      </c>
      <c r="AU213" s="236" t="s">
        <v>86</v>
      </c>
      <c r="AV213" s="10" t="s">
        <v>86</v>
      </c>
      <c r="AW213" s="10" t="s">
        <v>33</v>
      </c>
      <c r="AX213" s="10" t="s">
        <v>77</v>
      </c>
      <c r="AY213" s="236" t="s">
        <v>165</v>
      </c>
    </row>
    <row r="214" s="11" customFormat="1" ht="16.5" customHeight="1">
      <c r="B214" s="238"/>
      <c r="C214" s="239"/>
      <c r="D214" s="239"/>
      <c r="E214" s="240" t="s">
        <v>5</v>
      </c>
      <c r="F214" s="241" t="s">
        <v>183</v>
      </c>
      <c r="G214" s="239"/>
      <c r="H214" s="239"/>
      <c r="I214" s="239"/>
      <c r="J214" s="239"/>
      <c r="K214" s="242">
        <v>0.25</v>
      </c>
      <c r="L214" s="239"/>
      <c r="M214" s="239"/>
      <c r="N214" s="239"/>
      <c r="O214" s="239"/>
      <c r="P214" s="239"/>
      <c r="Q214" s="239"/>
      <c r="R214" s="243"/>
      <c r="T214" s="244"/>
      <c r="U214" s="239"/>
      <c r="V214" s="239"/>
      <c r="W214" s="239"/>
      <c r="X214" s="239"/>
      <c r="Y214" s="239"/>
      <c r="Z214" s="239"/>
      <c r="AA214" s="245"/>
      <c r="AT214" s="246" t="s">
        <v>175</v>
      </c>
      <c r="AU214" s="246" t="s">
        <v>86</v>
      </c>
      <c r="AV214" s="11" t="s">
        <v>92</v>
      </c>
      <c r="AW214" s="11" t="s">
        <v>33</v>
      </c>
      <c r="AX214" s="11" t="s">
        <v>83</v>
      </c>
      <c r="AY214" s="246" t="s">
        <v>165</v>
      </c>
    </row>
    <row r="215" s="1" customFormat="1" ht="25.5" customHeight="1">
      <c r="B215" s="179"/>
      <c r="C215" s="215" t="s">
        <v>354</v>
      </c>
      <c r="D215" s="215" t="s">
        <v>166</v>
      </c>
      <c r="E215" s="216" t="s">
        <v>944</v>
      </c>
      <c r="F215" s="217" t="s">
        <v>945</v>
      </c>
      <c r="G215" s="217"/>
      <c r="H215" s="217"/>
      <c r="I215" s="217"/>
      <c r="J215" s="218" t="s">
        <v>297</v>
      </c>
      <c r="K215" s="219">
        <v>1</v>
      </c>
      <c r="L215" s="220">
        <v>0</v>
      </c>
      <c r="M215" s="220"/>
      <c r="N215" s="219">
        <f>ROUND(L215*K215,3)</f>
        <v>0</v>
      </c>
      <c r="O215" s="219"/>
      <c r="P215" s="219"/>
      <c r="Q215" s="219"/>
      <c r="R215" s="183"/>
      <c r="T215" s="221" t="s">
        <v>5</v>
      </c>
      <c r="U215" s="58" t="s">
        <v>44</v>
      </c>
      <c r="V215" s="49"/>
      <c r="W215" s="222">
        <f>V215*K215</f>
        <v>0</v>
      </c>
      <c r="X215" s="222">
        <v>0.082930000000000004</v>
      </c>
      <c r="Y215" s="222">
        <f>X215*K215</f>
        <v>0.082930000000000004</v>
      </c>
      <c r="Z215" s="222">
        <v>0</v>
      </c>
      <c r="AA215" s="223">
        <f>Z215*K215</f>
        <v>0</v>
      </c>
      <c r="AR215" s="24" t="s">
        <v>92</v>
      </c>
      <c r="AT215" s="24" t="s">
        <v>166</v>
      </c>
      <c r="AU215" s="24" t="s">
        <v>86</v>
      </c>
      <c r="AY215" s="24" t="s">
        <v>165</v>
      </c>
      <c r="BE215" s="138">
        <f>IF(U215="základná",N215,0)</f>
        <v>0</v>
      </c>
      <c r="BF215" s="138">
        <f>IF(U215="znížená",N215,0)</f>
        <v>0</v>
      </c>
      <c r="BG215" s="138">
        <f>IF(U215="zákl. prenesená",N215,0)</f>
        <v>0</v>
      </c>
      <c r="BH215" s="138">
        <f>IF(U215="zníž. prenesená",N215,0)</f>
        <v>0</v>
      </c>
      <c r="BI215" s="138">
        <f>IF(U215="nulová",N215,0)</f>
        <v>0</v>
      </c>
      <c r="BJ215" s="24" t="s">
        <v>86</v>
      </c>
      <c r="BK215" s="224">
        <f>ROUND(L215*K215,3)</f>
        <v>0</v>
      </c>
      <c r="BL215" s="24" t="s">
        <v>92</v>
      </c>
      <c r="BM215" s="24" t="s">
        <v>946</v>
      </c>
    </row>
    <row r="216" s="1" customFormat="1" ht="25.5" customHeight="1">
      <c r="B216" s="179"/>
      <c r="C216" s="215" t="s">
        <v>359</v>
      </c>
      <c r="D216" s="215" t="s">
        <v>166</v>
      </c>
      <c r="E216" s="216" t="s">
        <v>947</v>
      </c>
      <c r="F216" s="217" t="s">
        <v>948</v>
      </c>
      <c r="G216" s="217"/>
      <c r="H216" s="217"/>
      <c r="I216" s="217"/>
      <c r="J216" s="218" t="s">
        <v>297</v>
      </c>
      <c r="K216" s="219">
        <v>4</v>
      </c>
      <c r="L216" s="220">
        <v>0</v>
      </c>
      <c r="M216" s="220"/>
      <c r="N216" s="219">
        <f>ROUND(L216*K216,3)</f>
        <v>0</v>
      </c>
      <c r="O216" s="219"/>
      <c r="P216" s="219"/>
      <c r="Q216" s="219"/>
      <c r="R216" s="183"/>
      <c r="T216" s="221" t="s">
        <v>5</v>
      </c>
      <c r="U216" s="58" t="s">
        <v>44</v>
      </c>
      <c r="V216" s="49"/>
      <c r="W216" s="222">
        <f>V216*K216</f>
        <v>0</v>
      </c>
      <c r="X216" s="222">
        <v>0.14013000000000001</v>
      </c>
      <c r="Y216" s="222">
        <f>X216*K216</f>
        <v>0.56052000000000002</v>
      </c>
      <c r="Z216" s="222">
        <v>0</v>
      </c>
      <c r="AA216" s="223">
        <f>Z216*K216</f>
        <v>0</v>
      </c>
      <c r="AR216" s="24" t="s">
        <v>92</v>
      </c>
      <c r="AT216" s="24" t="s">
        <v>166</v>
      </c>
      <c r="AU216" s="24" t="s">
        <v>86</v>
      </c>
      <c r="AY216" s="24" t="s">
        <v>165</v>
      </c>
      <c r="BE216" s="138">
        <f>IF(U216="základná",N216,0)</f>
        <v>0</v>
      </c>
      <c r="BF216" s="138">
        <f>IF(U216="znížená",N216,0)</f>
        <v>0</v>
      </c>
      <c r="BG216" s="138">
        <f>IF(U216="zákl. prenesená",N216,0)</f>
        <v>0</v>
      </c>
      <c r="BH216" s="138">
        <f>IF(U216="zníž. prenesená",N216,0)</f>
        <v>0</v>
      </c>
      <c r="BI216" s="138">
        <f>IF(U216="nulová",N216,0)</f>
        <v>0</v>
      </c>
      <c r="BJ216" s="24" t="s">
        <v>86</v>
      </c>
      <c r="BK216" s="224">
        <f>ROUND(L216*K216,3)</f>
        <v>0</v>
      </c>
      <c r="BL216" s="24" t="s">
        <v>92</v>
      </c>
      <c r="BM216" s="24" t="s">
        <v>949</v>
      </c>
    </row>
    <row r="217" s="1" customFormat="1" ht="25.5" customHeight="1">
      <c r="B217" s="179"/>
      <c r="C217" s="215" t="s">
        <v>363</v>
      </c>
      <c r="D217" s="215" t="s">
        <v>166</v>
      </c>
      <c r="E217" s="216" t="s">
        <v>950</v>
      </c>
      <c r="F217" s="217" t="s">
        <v>951</v>
      </c>
      <c r="G217" s="217"/>
      <c r="H217" s="217"/>
      <c r="I217" s="217"/>
      <c r="J217" s="218" t="s">
        <v>297</v>
      </c>
      <c r="K217" s="219">
        <v>1</v>
      </c>
      <c r="L217" s="220">
        <v>0</v>
      </c>
      <c r="M217" s="220"/>
      <c r="N217" s="219">
        <f>ROUND(L217*K217,3)</f>
        <v>0</v>
      </c>
      <c r="O217" s="219"/>
      <c r="P217" s="219"/>
      <c r="Q217" s="219"/>
      <c r="R217" s="183"/>
      <c r="T217" s="221" t="s">
        <v>5</v>
      </c>
      <c r="U217" s="58" t="s">
        <v>44</v>
      </c>
      <c r="V217" s="49"/>
      <c r="W217" s="222">
        <f>V217*K217</f>
        <v>0</v>
      </c>
      <c r="X217" s="222">
        <v>0.026620000000000001</v>
      </c>
      <c r="Y217" s="222">
        <f>X217*K217</f>
        <v>0.026620000000000001</v>
      </c>
      <c r="Z217" s="222">
        <v>0</v>
      </c>
      <c r="AA217" s="223">
        <f>Z217*K217</f>
        <v>0</v>
      </c>
      <c r="AR217" s="24" t="s">
        <v>92</v>
      </c>
      <c r="AT217" s="24" t="s">
        <v>166</v>
      </c>
      <c r="AU217" s="24" t="s">
        <v>86</v>
      </c>
      <c r="AY217" s="24" t="s">
        <v>165</v>
      </c>
      <c r="BE217" s="138">
        <f>IF(U217="základná",N217,0)</f>
        <v>0</v>
      </c>
      <c r="BF217" s="138">
        <f>IF(U217="znížená",N217,0)</f>
        <v>0</v>
      </c>
      <c r="BG217" s="138">
        <f>IF(U217="zákl. prenesená",N217,0)</f>
        <v>0</v>
      </c>
      <c r="BH217" s="138">
        <f>IF(U217="zníž. prenesená",N217,0)</f>
        <v>0</v>
      </c>
      <c r="BI217" s="138">
        <f>IF(U217="nulová",N217,0)</f>
        <v>0</v>
      </c>
      <c r="BJ217" s="24" t="s">
        <v>86</v>
      </c>
      <c r="BK217" s="224">
        <f>ROUND(L217*K217,3)</f>
        <v>0</v>
      </c>
      <c r="BL217" s="24" t="s">
        <v>92</v>
      </c>
      <c r="BM217" s="24" t="s">
        <v>952</v>
      </c>
    </row>
    <row r="218" s="1" customFormat="1" ht="25.5" customHeight="1">
      <c r="B218" s="179"/>
      <c r="C218" s="215" t="s">
        <v>367</v>
      </c>
      <c r="D218" s="215" t="s">
        <v>166</v>
      </c>
      <c r="E218" s="216" t="s">
        <v>953</v>
      </c>
      <c r="F218" s="217" t="s">
        <v>954</v>
      </c>
      <c r="G218" s="217"/>
      <c r="H218" s="217"/>
      <c r="I218" s="217"/>
      <c r="J218" s="218" t="s">
        <v>297</v>
      </c>
      <c r="K218" s="219">
        <v>4</v>
      </c>
      <c r="L218" s="220">
        <v>0</v>
      </c>
      <c r="M218" s="220"/>
      <c r="N218" s="219">
        <f>ROUND(L218*K218,3)</f>
        <v>0</v>
      </c>
      <c r="O218" s="219"/>
      <c r="P218" s="219"/>
      <c r="Q218" s="219"/>
      <c r="R218" s="183"/>
      <c r="T218" s="221" t="s">
        <v>5</v>
      </c>
      <c r="U218" s="58" t="s">
        <v>44</v>
      </c>
      <c r="V218" s="49"/>
      <c r="W218" s="222">
        <f>V218*K218</f>
        <v>0</v>
      </c>
      <c r="X218" s="222">
        <v>0.03993</v>
      </c>
      <c r="Y218" s="222">
        <f>X218*K218</f>
        <v>0.15972</v>
      </c>
      <c r="Z218" s="222">
        <v>0</v>
      </c>
      <c r="AA218" s="223">
        <f>Z218*K218</f>
        <v>0</v>
      </c>
      <c r="AR218" s="24" t="s">
        <v>92</v>
      </c>
      <c r="AT218" s="24" t="s">
        <v>166</v>
      </c>
      <c r="AU218" s="24" t="s">
        <v>86</v>
      </c>
      <c r="AY218" s="24" t="s">
        <v>165</v>
      </c>
      <c r="BE218" s="138">
        <f>IF(U218="základná",N218,0)</f>
        <v>0</v>
      </c>
      <c r="BF218" s="138">
        <f>IF(U218="znížená",N218,0)</f>
        <v>0</v>
      </c>
      <c r="BG218" s="138">
        <f>IF(U218="zákl. prenesená",N218,0)</f>
        <v>0</v>
      </c>
      <c r="BH218" s="138">
        <f>IF(U218="zníž. prenesená",N218,0)</f>
        <v>0</v>
      </c>
      <c r="BI218" s="138">
        <f>IF(U218="nulová",N218,0)</f>
        <v>0</v>
      </c>
      <c r="BJ218" s="24" t="s">
        <v>86</v>
      </c>
      <c r="BK218" s="224">
        <f>ROUND(L218*K218,3)</f>
        <v>0</v>
      </c>
      <c r="BL218" s="24" t="s">
        <v>92</v>
      </c>
      <c r="BM218" s="24" t="s">
        <v>955</v>
      </c>
    </row>
    <row r="219" s="1" customFormat="1" ht="38.25" customHeight="1">
      <c r="B219" s="179"/>
      <c r="C219" s="215" t="s">
        <v>371</v>
      </c>
      <c r="D219" s="215" t="s">
        <v>166</v>
      </c>
      <c r="E219" s="216" t="s">
        <v>956</v>
      </c>
      <c r="F219" s="217" t="s">
        <v>957</v>
      </c>
      <c r="G219" s="217"/>
      <c r="H219" s="217"/>
      <c r="I219" s="217"/>
      <c r="J219" s="218" t="s">
        <v>464</v>
      </c>
      <c r="K219" s="219">
        <v>4.2169999999999996</v>
      </c>
      <c r="L219" s="220">
        <v>0</v>
      </c>
      <c r="M219" s="220"/>
      <c r="N219" s="219">
        <f>ROUND(L219*K219,3)</f>
        <v>0</v>
      </c>
      <c r="O219" s="219"/>
      <c r="P219" s="219"/>
      <c r="Q219" s="219"/>
      <c r="R219" s="183"/>
      <c r="T219" s="221" t="s">
        <v>5</v>
      </c>
      <c r="U219" s="58" t="s">
        <v>44</v>
      </c>
      <c r="V219" s="49"/>
      <c r="W219" s="222">
        <f>V219*K219</f>
        <v>0</v>
      </c>
      <c r="X219" s="222">
        <v>2.04752</v>
      </c>
      <c r="Y219" s="222">
        <f>X219*K219</f>
        <v>8.6343918399999993</v>
      </c>
      <c r="Z219" s="222">
        <v>0</v>
      </c>
      <c r="AA219" s="223">
        <f>Z219*K219</f>
        <v>0</v>
      </c>
      <c r="AR219" s="24" t="s">
        <v>92</v>
      </c>
      <c r="AT219" s="24" t="s">
        <v>166</v>
      </c>
      <c r="AU219" s="24" t="s">
        <v>86</v>
      </c>
      <c r="AY219" s="24" t="s">
        <v>165</v>
      </c>
      <c r="BE219" s="138">
        <f>IF(U219="základná",N219,0)</f>
        <v>0</v>
      </c>
      <c r="BF219" s="138">
        <f>IF(U219="znížená",N219,0)</f>
        <v>0</v>
      </c>
      <c r="BG219" s="138">
        <f>IF(U219="zákl. prenesená",N219,0)</f>
        <v>0</v>
      </c>
      <c r="BH219" s="138">
        <f>IF(U219="zníž. prenesená",N219,0)</f>
        <v>0</v>
      </c>
      <c r="BI219" s="138">
        <f>IF(U219="nulová",N219,0)</f>
        <v>0</v>
      </c>
      <c r="BJ219" s="24" t="s">
        <v>86</v>
      </c>
      <c r="BK219" s="224">
        <f>ROUND(L219*K219,3)</f>
        <v>0</v>
      </c>
      <c r="BL219" s="24" t="s">
        <v>92</v>
      </c>
      <c r="BM219" s="24" t="s">
        <v>958</v>
      </c>
    </row>
    <row r="220" s="1" customFormat="1" ht="38.25" customHeight="1">
      <c r="B220" s="179"/>
      <c r="C220" s="215" t="s">
        <v>375</v>
      </c>
      <c r="D220" s="215" t="s">
        <v>166</v>
      </c>
      <c r="E220" s="216" t="s">
        <v>959</v>
      </c>
      <c r="F220" s="217" t="s">
        <v>960</v>
      </c>
      <c r="G220" s="217"/>
      <c r="H220" s="217"/>
      <c r="I220" s="217"/>
      <c r="J220" s="218" t="s">
        <v>169</v>
      </c>
      <c r="K220" s="219">
        <v>3.6899999999999999</v>
      </c>
      <c r="L220" s="220">
        <v>0</v>
      </c>
      <c r="M220" s="220"/>
      <c r="N220" s="219">
        <f>ROUND(L220*K220,3)</f>
        <v>0</v>
      </c>
      <c r="O220" s="219"/>
      <c r="P220" s="219"/>
      <c r="Q220" s="219"/>
      <c r="R220" s="183"/>
      <c r="T220" s="221" t="s">
        <v>5</v>
      </c>
      <c r="U220" s="58" t="s">
        <v>44</v>
      </c>
      <c r="V220" s="49"/>
      <c r="W220" s="222">
        <f>V220*K220</f>
        <v>0</v>
      </c>
      <c r="X220" s="222">
        <v>0.10249999999999999</v>
      </c>
      <c r="Y220" s="222">
        <f>X220*K220</f>
        <v>0.37822499999999998</v>
      </c>
      <c r="Z220" s="222">
        <v>0</v>
      </c>
      <c r="AA220" s="223">
        <f>Z220*K220</f>
        <v>0</v>
      </c>
      <c r="AR220" s="24" t="s">
        <v>92</v>
      </c>
      <c r="AT220" s="24" t="s">
        <v>166</v>
      </c>
      <c r="AU220" s="24" t="s">
        <v>86</v>
      </c>
      <c r="AY220" s="24" t="s">
        <v>165</v>
      </c>
      <c r="BE220" s="138">
        <f>IF(U220="základná",N220,0)</f>
        <v>0</v>
      </c>
      <c r="BF220" s="138">
        <f>IF(U220="znížená",N220,0)</f>
        <v>0</v>
      </c>
      <c r="BG220" s="138">
        <f>IF(U220="zákl. prenesená",N220,0)</f>
        <v>0</v>
      </c>
      <c r="BH220" s="138">
        <f>IF(U220="zníž. prenesená",N220,0)</f>
        <v>0</v>
      </c>
      <c r="BI220" s="138">
        <f>IF(U220="nulová",N220,0)</f>
        <v>0</v>
      </c>
      <c r="BJ220" s="24" t="s">
        <v>86</v>
      </c>
      <c r="BK220" s="224">
        <f>ROUND(L220*K220,3)</f>
        <v>0</v>
      </c>
      <c r="BL220" s="24" t="s">
        <v>92</v>
      </c>
      <c r="BM220" s="24" t="s">
        <v>961</v>
      </c>
    </row>
    <row r="221" s="10" customFormat="1" ht="16.5" customHeight="1">
      <c r="B221" s="227"/>
      <c r="C221" s="228"/>
      <c r="D221" s="228"/>
      <c r="E221" s="229" t="s">
        <v>5</v>
      </c>
      <c r="F221" s="230" t="s">
        <v>962</v>
      </c>
      <c r="G221" s="231"/>
      <c r="H221" s="231"/>
      <c r="I221" s="231"/>
      <c r="J221" s="228"/>
      <c r="K221" s="232">
        <v>3.6899999999999999</v>
      </c>
      <c r="L221" s="228"/>
      <c r="M221" s="228"/>
      <c r="N221" s="228"/>
      <c r="O221" s="228"/>
      <c r="P221" s="228"/>
      <c r="Q221" s="228"/>
      <c r="R221" s="233"/>
      <c r="T221" s="234"/>
      <c r="U221" s="228"/>
      <c r="V221" s="228"/>
      <c r="W221" s="228"/>
      <c r="X221" s="228"/>
      <c r="Y221" s="228"/>
      <c r="Z221" s="228"/>
      <c r="AA221" s="235"/>
      <c r="AT221" s="236" t="s">
        <v>175</v>
      </c>
      <c r="AU221" s="236" t="s">
        <v>86</v>
      </c>
      <c r="AV221" s="10" t="s">
        <v>86</v>
      </c>
      <c r="AW221" s="10" t="s">
        <v>33</v>
      </c>
      <c r="AX221" s="10" t="s">
        <v>83</v>
      </c>
      <c r="AY221" s="236" t="s">
        <v>165</v>
      </c>
    </row>
    <row r="222" s="1" customFormat="1" ht="25.5" customHeight="1">
      <c r="B222" s="179"/>
      <c r="C222" s="215" t="s">
        <v>379</v>
      </c>
      <c r="D222" s="215" t="s">
        <v>166</v>
      </c>
      <c r="E222" s="216" t="s">
        <v>963</v>
      </c>
      <c r="F222" s="217" t="s">
        <v>964</v>
      </c>
      <c r="G222" s="217"/>
      <c r="H222" s="217"/>
      <c r="I222" s="217"/>
      <c r="J222" s="218" t="s">
        <v>169</v>
      </c>
      <c r="K222" s="219">
        <v>12.888</v>
      </c>
      <c r="L222" s="220">
        <v>0</v>
      </c>
      <c r="M222" s="220"/>
      <c r="N222" s="219">
        <f>ROUND(L222*K222,3)</f>
        <v>0</v>
      </c>
      <c r="O222" s="219"/>
      <c r="P222" s="219"/>
      <c r="Q222" s="219"/>
      <c r="R222" s="183"/>
      <c r="T222" s="221" t="s">
        <v>5</v>
      </c>
      <c r="U222" s="58" t="s">
        <v>44</v>
      </c>
      <c r="V222" s="49"/>
      <c r="W222" s="222">
        <f>V222*K222</f>
        <v>0</v>
      </c>
      <c r="X222" s="222">
        <v>0.071120000000000003</v>
      </c>
      <c r="Y222" s="222">
        <f>X222*K222</f>
        <v>0.91659456000000006</v>
      </c>
      <c r="Z222" s="222">
        <v>0</v>
      </c>
      <c r="AA222" s="223">
        <f>Z222*K222</f>
        <v>0</v>
      </c>
      <c r="AR222" s="24" t="s">
        <v>92</v>
      </c>
      <c r="AT222" s="24" t="s">
        <v>166</v>
      </c>
      <c r="AU222" s="24" t="s">
        <v>86</v>
      </c>
      <c r="AY222" s="24" t="s">
        <v>165</v>
      </c>
      <c r="BE222" s="138">
        <f>IF(U222="základná",N222,0)</f>
        <v>0</v>
      </c>
      <c r="BF222" s="138">
        <f>IF(U222="znížená",N222,0)</f>
        <v>0</v>
      </c>
      <c r="BG222" s="138">
        <f>IF(U222="zákl. prenesená",N222,0)</f>
        <v>0</v>
      </c>
      <c r="BH222" s="138">
        <f>IF(U222="zníž. prenesená",N222,0)</f>
        <v>0</v>
      </c>
      <c r="BI222" s="138">
        <f>IF(U222="nulová",N222,0)</f>
        <v>0</v>
      </c>
      <c r="BJ222" s="24" t="s">
        <v>86</v>
      </c>
      <c r="BK222" s="224">
        <f>ROUND(L222*K222,3)</f>
        <v>0</v>
      </c>
      <c r="BL222" s="24" t="s">
        <v>92</v>
      </c>
      <c r="BM222" s="24" t="s">
        <v>965</v>
      </c>
    </row>
    <row r="223" s="10" customFormat="1" ht="16.5" customHeight="1">
      <c r="B223" s="227"/>
      <c r="C223" s="228"/>
      <c r="D223" s="228"/>
      <c r="E223" s="229" t="s">
        <v>5</v>
      </c>
      <c r="F223" s="230" t="s">
        <v>966</v>
      </c>
      <c r="G223" s="231"/>
      <c r="H223" s="231"/>
      <c r="I223" s="231"/>
      <c r="J223" s="228"/>
      <c r="K223" s="232">
        <v>9.2880000000000003</v>
      </c>
      <c r="L223" s="228"/>
      <c r="M223" s="228"/>
      <c r="N223" s="228"/>
      <c r="O223" s="228"/>
      <c r="P223" s="228"/>
      <c r="Q223" s="228"/>
      <c r="R223" s="233"/>
      <c r="T223" s="234"/>
      <c r="U223" s="228"/>
      <c r="V223" s="228"/>
      <c r="W223" s="228"/>
      <c r="X223" s="228"/>
      <c r="Y223" s="228"/>
      <c r="Z223" s="228"/>
      <c r="AA223" s="235"/>
      <c r="AT223" s="236" t="s">
        <v>175</v>
      </c>
      <c r="AU223" s="236" t="s">
        <v>86</v>
      </c>
      <c r="AV223" s="10" t="s">
        <v>86</v>
      </c>
      <c r="AW223" s="10" t="s">
        <v>33</v>
      </c>
      <c r="AX223" s="10" t="s">
        <v>77</v>
      </c>
      <c r="AY223" s="236" t="s">
        <v>165</v>
      </c>
    </row>
    <row r="224" s="10" customFormat="1" ht="16.5" customHeight="1">
      <c r="B224" s="227"/>
      <c r="C224" s="228"/>
      <c r="D224" s="228"/>
      <c r="E224" s="229" t="s">
        <v>5</v>
      </c>
      <c r="F224" s="237" t="s">
        <v>967</v>
      </c>
      <c r="G224" s="228"/>
      <c r="H224" s="228"/>
      <c r="I224" s="228"/>
      <c r="J224" s="228"/>
      <c r="K224" s="232">
        <v>3.6000000000000001</v>
      </c>
      <c r="L224" s="228"/>
      <c r="M224" s="228"/>
      <c r="N224" s="228"/>
      <c r="O224" s="228"/>
      <c r="P224" s="228"/>
      <c r="Q224" s="228"/>
      <c r="R224" s="233"/>
      <c r="T224" s="234"/>
      <c r="U224" s="228"/>
      <c r="V224" s="228"/>
      <c r="W224" s="228"/>
      <c r="X224" s="228"/>
      <c r="Y224" s="228"/>
      <c r="Z224" s="228"/>
      <c r="AA224" s="235"/>
      <c r="AT224" s="236" t="s">
        <v>175</v>
      </c>
      <c r="AU224" s="236" t="s">
        <v>86</v>
      </c>
      <c r="AV224" s="10" t="s">
        <v>86</v>
      </c>
      <c r="AW224" s="10" t="s">
        <v>33</v>
      </c>
      <c r="AX224" s="10" t="s">
        <v>77</v>
      </c>
      <c r="AY224" s="236" t="s">
        <v>165</v>
      </c>
    </row>
    <row r="225" s="11" customFormat="1" ht="16.5" customHeight="1">
      <c r="B225" s="238"/>
      <c r="C225" s="239"/>
      <c r="D225" s="239"/>
      <c r="E225" s="240" t="s">
        <v>5</v>
      </c>
      <c r="F225" s="241" t="s">
        <v>183</v>
      </c>
      <c r="G225" s="239"/>
      <c r="H225" s="239"/>
      <c r="I225" s="239"/>
      <c r="J225" s="239"/>
      <c r="K225" s="242">
        <v>12.888</v>
      </c>
      <c r="L225" s="239"/>
      <c r="M225" s="239"/>
      <c r="N225" s="239"/>
      <c r="O225" s="239"/>
      <c r="P225" s="239"/>
      <c r="Q225" s="239"/>
      <c r="R225" s="243"/>
      <c r="T225" s="244"/>
      <c r="U225" s="239"/>
      <c r="V225" s="239"/>
      <c r="W225" s="239"/>
      <c r="X225" s="239"/>
      <c r="Y225" s="239"/>
      <c r="Z225" s="239"/>
      <c r="AA225" s="245"/>
      <c r="AT225" s="246" t="s">
        <v>175</v>
      </c>
      <c r="AU225" s="246" t="s">
        <v>86</v>
      </c>
      <c r="AV225" s="11" t="s">
        <v>92</v>
      </c>
      <c r="AW225" s="11" t="s">
        <v>33</v>
      </c>
      <c r="AX225" s="11" t="s">
        <v>83</v>
      </c>
      <c r="AY225" s="246" t="s">
        <v>165</v>
      </c>
    </row>
    <row r="226" s="1" customFormat="1" ht="25.5" customHeight="1">
      <c r="B226" s="179"/>
      <c r="C226" s="215" t="s">
        <v>383</v>
      </c>
      <c r="D226" s="215" t="s">
        <v>166</v>
      </c>
      <c r="E226" s="216" t="s">
        <v>968</v>
      </c>
      <c r="F226" s="217" t="s">
        <v>969</v>
      </c>
      <c r="G226" s="217"/>
      <c r="H226" s="217"/>
      <c r="I226" s="217"/>
      <c r="J226" s="218" t="s">
        <v>169</v>
      </c>
      <c r="K226" s="219">
        <v>9.9900000000000002</v>
      </c>
      <c r="L226" s="220">
        <v>0</v>
      </c>
      <c r="M226" s="220"/>
      <c r="N226" s="219">
        <f>ROUND(L226*K226,3)</f>
        <v>0</v>
      </c>
      <c r="O226" s="219"/>
      <c r="P226" s="219"/>
      <c r="Q226" s="219"/>
      <c r="R226" s="183"/>
      <c r="T226" s="221" t="s">
        <v>5</v>
      </c>
      <c r="U226" s="58" t="s">
        <v>44</v>
      </c>
      <c r="V226" s="49"/>
      <c r="W226" s="222">
        <f>V226*K226</f>
        <v>0</v>
      </c>
      <c r="X226" s="222">
        <v>0.087459999999999996</v>
      </c>
      <c r="Y226" s="222">
        <f>X226*K226</f>
        <v>0.87372539999999999</v>
      </c>
      <c r="Z226" s="222">
        <v>0</v>
      </c>
      <c r="AA226" s="223">
        <f>Z226*K226</f>
        <v>0</v>
      </c>
      <c r="AR226" s="24" t="s">
        <v>92</v>
      </c>
      <c r="AT226" s="24" t="s">
        <v>166</v>
      </c>
      <c r="AU226" s="24" t="s">
        <v>86</v>
      </c>
      <c r="AY226" s="24" t="s">
        <v>165</v>
      </c>
      <c r="BE226" s="138">
        <f>IF(U226="základná",N226,0)</f>
        <v>0</v>
      </c>
      <c r="BF226" s="138">
        <f>IF(U226="znížená",N226,0)</f>
        <v>0</v>
      </c>
      <c r="BG226" s="138">
        <f>IF(U226="zákl. prenesená",N226,0)</f>
        <v>0</v>
      </c>
      <c r="BH226" s="138">
        <f>IF(U226="zníž. prenesená",N226,0)</f>
        <v>0</v>
      </c>
      <c r="BI226" s="138">
        <f>IF(U226="nulová",N226,0)</f>
        <v>0</v>
      </c>
      <c r="BJ226" s="24" t="s">
        <v>86</v>
      </c>
      <c r="BK226" s="224">
        <f>ROUND(L226*K226,3)</f>
        <v>0</v>
      </c>
      <c r="BL226" s="24" t="s">
        <v>92</v>
      </c>
      <c r="BM226" s="24" t="s">
        <v>970</v>
      </c>
    </row>
    <row r="227" s="10" customFormat="1" ht="16.5" customHeight="1">
      <c r="B227" s="227"/>
      <c r="C227" s="228"/>
      <c r="D227" s="228"/>
      <c r="E227" s="229" t="s">
        <v>5</v>
      </c>
      <c r="F227" s="230" t="s">
        <v>971</v>
      </c>
      <c r="G227" s="231"/>
      <c r="H227" s="231"/>
      <c r="I227" s="231"/>
      <c r="J227" s="228"/>
      <c r="K227" s="232">
        <v>9.9900000000000002</v>
      </c>
      <c r="L227" s="228"/>
      <c r="M227" s="228"/>
      <c r="N227" s="228"/>
      <c r="O227" s="228"/>
      <c r="P227" s="228"/>
      <c r="Q227" s="228"/>
      <c r="R227" s="233"/>
      <c r="T227" s="234"/>
      <c r="U227" s="228"/>
      <c r="V227" s="228"/>
      <c r="W227" s="228"/>
      <c r="X227" s="228"/>
      <c r="Y227" s="228"/>
      <c r="Z227" s="228"/>
      <c r="AA227" s="235"/>
      <c r="AT227" s="236" t="s">
        <v>175</v>
      </c>
      <c r="AU227" s="236" t="s">
        <v>86</v>
      </c>
      <c r="AV227" s="10" t="s">
        <v>86</v>
      </c>
      <c r="AW227" s="10" t="s">
        <v>33</v>
      </c>
      <c r="AX227" s="10" t="s">
        <v>83</v>
      </c>
      <c r="AY227" s="236" t="s">
        <v>165</v>
      </c>
    </row>
    <row r="228" s="1" customFormat="1" ht="25.5" customHeight="1">
      <c r="B228" s="179"/>
      <c r="C228" s="215" t="s">
        <v>387</v>
      </c>
      <c r="D228" s="215" t="s">
        <v>166</v>
      </c>
      <c r="E228" s="216" t="s">
        <v>972</v>
      </c>
      <c r="F228" s="217" t="s">
        <v>973</v>
      </c>
      <c r="G228" s="217"/>
      <c r="H228" s="217"/>
      <c r="I228" s="217"/>
      <c r="J228" s="218" t="s">
        <v>169</v>
      </c>
      <c r="K228" s="219">
        <v>26.315000000000001</v>
      </c>
      <c r="L228" s="220">
        <v>0</v>
      </c>
      <c r="M228" s="220"/>
      <c r="N228" s="219">
        <f>ROUND(L228*K228,3)</f>
        <v>0</v>
      </c>
      <c r="O228" s="219"/>
      <c r="P228" s="219"/>
      <c r="Q228" s="219"/>
      <c r="R228" s="183"/>
      <c r="T228" s="221" t="s">
        <v>5</v>
      </c>
      <c r="U228" s="58" t="s">
        <v>44</v>
      </c>
      <c r="V228" s="49"/>
      <c r="W228" s="222">
        <f>V228*K228</f>
        <v>0</v>
      </c>
      <c r="X228" s="222">
        <v>0.10647</v>
      </c>
      <c r="Y228" s="222">
        <f>X228*K228</f>
        <v>2.8017580500000001</v>
      </c>
      <c r="Z228" s="222">
        <v>0</v>
      </c>
      <c r="AA228" s="223">
        <f>Z228*K228</f>
        <v>0</v>
      </c>
      <c r="AR228" s="24" t="s">
        <v>92</v>
      </c>
      <c r="AT228" s="24" t="s">
        <v>166</v>
      </c>
      <c r="AU228" s="24" t="s">
        <v>86</v>
      </c>
      <c r="AY228" s="24" t="s">
        <v>165</v>
      </c>
      <c r="BE228" s="138">
        <f>IF(U228="základná",N228,0)</f>
        <v>0</v>
      </c>
      <c r="BF228" s="138">
        <f>IF(U228="znížená",N228,0)</f>
        <v>0</v>
      </c>
      <c r="BG228" s="138">
        <f>IF(U228="zákl. prenesená",N228,0)</f>
        <v>0</v>
      </c>
      <c r="BH228" s="138">
        <f>IF(U228="zníž. prenesená",N228,0)</f>
        <v>0</v>
      </c>
      <c r="BI228" s="138">
        <f>IF(U228="nulová",N228,0)</f>
        <v>0</v>
      </c>
      <c r="BJ228" s="24" t="s">
        <v>86</v>
      </c>
      <c r="BK228" s="224">
        <f>ROUND(L228*K228,3)</f>
        <v>0</v>
      </c>
      <c r="BL228" s="24" t="s">
        <v>92</v>
      </c>
      <c r="BM228" s="24" t="s">
        <v>974</v>
      </c>
    </row>
    <row r="229" s="10" customFormat="1" ht="16.5" customHeight="1">
      <c r="B229" s="227"/>
      <c r="C229" s="228"/>
      <c r="D229" s="228"/>
      <c r="E229" s="229" t="s">
        <v>5</v>
      </c>
      <c r="F229" s="230" t="s">
        <v>975</v>
      </c>
      <c r="G229" s="231"/>
      <c r="H229" s="231"/>
      <c r="I229" s="231"/>
      <c r="J229" s="228"/>
      <c r="K229" s="232">
        <v>6.0289999999999999</v>
      </c>
      <c r="L229" s="228"/>
      <c r="M229" s="228"/>
      <c r="N229" s="228"/>
      <c r="O229" s="228"/>
      <c r="P229" s="228"/>
      <c r="Q229" s="228"/>
      <c r="R229" s="233"/>
      <c r="T229" s="234"/>
      <c r="U229" s="228"/>
      <c r="V229" s="228"/>
      <c r="W229" s="228"/>
      <c r="X229" s="228"/>
      <c r="Y229" s="228"/>
      <c r="Z229" s="228"/>
      <c r="AA229" s="235"/>
      <c r="AT229" s="236" t="s">
        <v>175</v>
      </c>
      <c r="AU229" s="236" t="s">
        <v>86</v>
      </c>
      <c r="AV229" s="10" t="s">
        <v>86</v>
      </c>
      <c r="AW229" s="10" t="s">
        <v>33</v>
      </c>
      <c r="AX229" s="10" t="s">
        <v>77</v>
      </c>
      <c r="AY229" s="236" t="s">
        <v>165</v>
      </c>
    </row>
    <row r="230" s="10" customFormat="1" ht="16.5" customHeight="1">
      <c r="B230" s="227"/>
      <c r="C230" s="228"/>
      <c r="D230" s="228"/>
      <c r="E230" s="229" t="s">
        <v>5</v>
      </c>
      <c r="F230" s="237" t="s">
        <v>976</v>
      </c>
      <c r="G230" s="228"/>
      <c r="H230" s="228"/>
      <c r="I230" s="228"/>
      <c r="J230" s="228"/>
      <c r="K230" s="232">
        <v>4.7519999999999998</v>
      </c>
      <c r="L230" s="228"/>
      <c r="M230" s="228"/>
      <c r="N230" s="228"/>
      <c r="O230" s="228"/>
      <c r="P230" s="228"/>
      <c r="Q230" s="228"/>
      <c r="R230" s="233"/>
      <c r="T230" s="234"/>
      <c r="U230" s="228"/>
      <c r="V230" s="228"/>
      <c r="W230" s="228"/>
      <c r="X230" s="228"/>
      <c r="Y230" s="228"/>
      <c r="Z230" s="228"/>
      <c r="AA230" s="235"/>
      <c r="AT230" s="236" t="s">
        <v>175</v>
      </c>
      <c r="AU230" s="236" t="s">
        <v>86</v>
      </c>
      <c r="AV230" s="10" t="s">
        <v>86</v>
      </c>
      <c r="AW230" s="10" t="s">
        <v>33</v>
      </c>
      <c r="AX230" s="10" t="s">
        <v>77</v>
      </c>
      <c r="AY230" s="236" t="s">
        <v>165</v>
      </c>
    </row>
    <row r="231" s="10" customFormat="1" ht="16.5" customHeight="1">
      <c r="B231" s="227"/>
      <c r="C231" s="228"/>
      <c r="D231" s="228"/>
      <c r="E231" s="229" t="s">
        <v>5</v>
      </c>
      <c r="F231" s="237" t="s">
        <v>977</v>
      </c>
      <c r="G231" s="228"/>
      <c r="H231" s="228"/>
      <c r="I231" s="228"/>
      <c r="J231" s="228"/>
      <c r="K231" s="232">
        <v>10.827</v>
      </c>
      <c r="L231" s="228"/>
      <c r="M231" s="228"/>
      <c r="N231" s="228"/>
      <c r="O231" s="228"/>
      <c r="P231" s="228"/>
      <c r="Q231" s="228"/>
      <c r="R231" s="233"/>
      <c r="T231" s="234"/>
      <c r="U231" s="228"/>
      <c r="V231" s="228"/>
      <c r="W231" s="228"/>
      <c r="X231" s="228"/>
      <c r="Y231" s="228"/>
      <c r="Z231" s="228"/>
      <c r="AA231" s="235"/>
      <c r="AT231" s="236" t="s">
        <v>175</v>
      </c>
      <c r="AU231" s="236" t="s">
        <v>86</v>
      </c>
      <c r="AV231" s="10" t="s">
        <v>86</v>
      </c>
      <c r="AW231" s="10" t="s">
        <v>33</v>
      </c>
      <c r="AX231" s="10" t="s">
        <v>77</v>
      </c>
      <c r="AY231" s="236" t="s">
        <v>165</v>
      </c>
    </row>
    <row r="232" s="10" customFormat="1" ht="16.5" customHeight="1">
      <c r="B232" s="227"/>
      <c r="C232" s="228"/>
      <c r="D232" s="228"/>
      <c r="E232" s="229" t="s">
        <v>5</v>
      </c>
      <c r="F232" s="237" t="s">
        <v>978</v>
      </c>
      <c r="G232" s="228"/>
      <c r="H232" s="228"/>
      <c r="I232" s="228"/>
      <c r="J232" s="228"/>
      <c r="K232" s="232">
        <v>4.7069999999999999</v>
      </c>
      <c r="L232" s="228"/>
      <c r="M232" s="228"/>
      <c r="N232" s="228"/>
      <c r="O232" s="228"/>
      <c r="P232" s="228"/>
      <c r="Q232" s="228"/>
      <c r="R232" s="233"/>
      <c r="T232" s="234"/>
      <c r="U232" s="228"/>
      <c r="V232" s="228"/>
      <c r="W232" s="228"/>
      <c r="X232" s="228"/>
      <c r="Y232" s="228"/>
      <c r="Z232" s="228"/>
      <c r="AA232" s="235"/>
      <c r="AT232" s="236" t="s">
        <v>175</v>
      </c>
      <c r="AU232" s="236" t="s">
        <v>86</v>
      </c>
      <c r="AV232" s="10" t="s">
        <v>86</v>
      </c>
      <c r="AW232" s="10" t="s">
        <v>33</v>
      </c>
      <c r="AX232" s="10" t="s">
        <v>77</v>
      </c>
      <c r="AY232" s="236" t="s">
        <v>165</v>
      </c>
    </row>
    <row r="233" s="11" customFormat="1" ht="16.5" customHeight="1">
      <c r="B233" s="238"/>
      <c r="C233" s="239"/>
      <c r="D233" s="239"/>
      <c r="E233" s="240" t="s">
        <v>5</v>
      </c>
      <c r="F233" s="241" t="s">
        <v>183</v>
      </c>
      <c r="G233" s="239"/>
      <c r="H233" s="239"/>
      <c r="I233" s="239"/>
      <c r="J233" s="239"/>
      <c r="K233" s="242">
        <v>26.315000000000001</v>
      </c>
      <c r="L233" s="239"/>
      <c r="M233" s="239"/>
      <c r="N233" s="239"/>
      <c r="O233" s="239"/>
      <c r="P233" s="239"/>
      <c r="Q233" s="239"/>
      <c r="R233" s="243"/>
      <c r="T233" s="244"/>
      <c r="U233" s="239"/>
      <c r="V233" s="239"/>
      <c r="W233" s="239"/>
      <c r="X233" s="239"/>
      <c r="Y233" s="239"/>
      <c r="Z233" s="239"/>
      <c r="AA233" s="245"/>
      <c r="AT233" s="246" t="s">
        <v>175</v>
      </c>
      <c r="AU233" s="246" t="s">
        <v>86</v>
      </c>
      <c r="AV233" s="11" t="s">
        <v>92</v>
      </c>
      <c r="AW233" s="11" t="s">
        <v>33</v>
      </c>
      <c r="AX233" s="11" t="s">
        <v>83</v>
      </c>
      <c r="AY233" s="246" t="s">
        <v>165</v>
      </c>
    </row>
    <row r="234" s="9" customFormat="1" ht="29.88" customHeight="1">
      <c r="B234" s="201"/>
      <c r="C234" s="202"/>
      <c r="D234" s="212" t="s">
        <v>823</v>
      </c>
      <c r="E234" s="212"/>
      <c r="F234" s="212"/>
      <c r="G234" s="212"/>
      <c r="H234" s="212"/>
      <c r="I234" s="212"/>
      <c r="J234" s="212"/>
      <c r="K234" s="212"/>
      <c r="L234" s="212"/>
      <c r="M234" s="212"/>
      <c r="N234" s="213">
        <f>BK234</f>
        <v>0</v>
      </c>
      <c r="O234" s="214"/>
      <c r="P234" s="214"/>
      <c r="Q234" s="214"/>
      <c r="R234" s="205"/>
      <c r="T234" s="206"/>
      <c r="U234" s="202"/>
      <c r="V234" s="202"/>
      <c r="W234" s="207">
        <f>SUM(W235:W261)</f>
        <v>0</v>
      </c>
      <c r="X234" s="202"/>
      <c r="Y234" s="207">
        <f>SUM(Y235:Y261)</f>
        <v>13.530487239999999</v>
      </c>
      <c r="Z234" s="202"/>
      <c r="AA234" s="208">
        <f>SUM(AA235:AA261)</f>
        <v>0</v>
      </c>
      <c r="AR234" s="209" t="s">
        <v>83</v>
      </c>
      <c r="AT234" s="210" t="s">
        <v>76</v>
      </c>
      <c r="AU234" s="210" t="s">
        <v>83</v>
      </c>
      <c r="AY234" s="209" t="s">
        <v>165</v>
      </c>
      <c r="BK234" s="211">
        <f>SUM(BK235:BK261)</f>
        <v>0</v>
      </c>
    </row>
    <row r="235" s="1" customFormat="1" ht="25.5" customHeight="1">
      <c r="B235" s="179"/>
      <c r="C235" s="215" t="s">
        <v>391</v>
      </c>
      <c r="D235" s="215" t="s">
        <v>166</v>
      </c>
      <c r="E235" s="216" t="s">
        <v>979</v>
      </c>
      <c r="F235" s="217" t="s">
        <v>980</v>
      </c>
      <c r="G235" s="217"/>
      <c r="H235" s="217"/>
      <c r="I235" s="217"/>
      <c r="J235" s="218" t="s">
        <v>464</v>
      </c>
      <c r="K235" s="219">
        <v>3.8340000000000001</v>
      </c>
      <c r="L235" s="220">
        <v>0</v>
      </c>
      <c r="M235" s="220"/>
      <c r="N235" s="219">
        <f>ROUND(L235*K235,3)</f>
        <v>0</v>
      </c>
      <c r="O235" s="219"/>
      <c r="P235" s="219"/>
      <c r="Q235" s="219"/>
      <c r="R235" s="183"/>
      <c r="T235" s="221" t="s">
        <v>5</v>
      </c>
      <c r="U235" s="58" t="s">
        <v>44</v>
      </c>
      <c r="V235" s="49"/>
      <c r="W235" s="222">
        <f>V235*K235</f>
        <v>0</v>
      </c>
      <c r="X235" s="222">
        <v>2.4603799999999998</v>
      </c>
      <c r="Y235" s="222">
        <f>X235*K235</f>
        <v>9.4330969199999988</v>
      </c>
      <c r="Z235" s="222">
        <v>0</v>
      </c>
      <c r="AA235" s="223">
        <f>Z235*K235</f>
        <v>0</v>
      </c>
      <c r="AR235" s="24" t="s">
        <v>92</v>
      </c>
      <c r="AT235" s="24" t="s">
        <v>166</v>
      </c>
      <c r="AU235" s="24" t="s">
        <v>86</v>
      </c>
      <c r="AY235" s="24" t="s">
        <v>165</v>
      </c>
      <c r="BE235" s="138">
        <f>IF(U235="základná",N235,0)</f>
        <v>0</v>
      </c>
      <c r="BF235" s="138">
        <f>IF(U235="znížená",N235,0)</f>
        <v>0</v>
      </c>
      <c r="BG235" s="138">
        <f>IF(U235="zákl. prenesená",N235,0)</f>
        <v>0</v>
      </c>
      <c r="BH235" s="138">
        <f>IF(U235="zníž. prenesená",N235,0)</f>
        <v>0</v>
      </c>
      <c r="BI235" s="138">
        <f>IF(U235="nulová",N235,0)</f>
        <v>0</v>
      </c>
      <c r="BJ235" s="24" t="s">
        <v>86</v>
      </c>
      <c r="BK235" s="224">
        <f>ROUND(L235*K235,3)</f>
        <v>0</v>
      </c>
      <c r="BL235" s="24" t="s">
        <v>92</v>
      </c>
      <c r="BM235" s="24" t="s">
        <v>981</v>
      </c>
    </row>
    <row r="236" s="10" customFormat="1" ht="16.5" customHeight="1">
      <c r="B236" s="227"/>
      <c r="C236" s="228"/>
      <c r="D236" s="228"/>
      <c r="E236" s="229" t="s">
        <v>5</v>
      </c>
      <c r="F236" s="230" t="s">
        <v>982</v>
      </c>
      <c r="G236" s="231"/>
      <c r="H236" s="231"/>
      <c r="I236" s="231"/>
      <c r="J236" s="228"/>
      <c r="K236" s="232">
        <v>3.8340000000000001</v>
      </c>
      <c r="L236" s="228"/>
      <c r="M236" s="228"/>
      <c r="N236" s="228"/>
      <c r="O236" s="228"/>
      <c r="P236" s="228"/>
      <c r="Q236" s="228"/>
      <c r="R236" s="233"/>
      <c r="T236" s="234"/>
      <c r="U236" s="228"/>
      <c r="V236" s="228"/>
      <c r="W236" s="228"/>
      <c r="X236" s="228"/>
      <c r="Y236" s="228"/>
      <c r="Z236" s="228"/>
      <c r="AA236" s="235"/>
      <c r="AT236" s="236" t="s">
        <v>175</v>
      </c>
      <c r="AU236" s="236" t="s">
        <v>86</v>
      </c>
      <c r="AV236" s="10" t="s">
        <v>86</v>
      </c>
      <c r="AW236" s="10" t="s">
        <v>33</v>
      </c>
      <c r="AX236" s="10" t="s">
        <v>83</v>
      </c>
      <c r="AY236" s="236" t="s">
        <v>165</v>
      </c>
    </row>
    <row r="237" s="1" customFormat="1" ht="25.5" customHeight="1">
      <c r="B237" s="179"/>
      <c r="C237" s="215" t="s">
        <v>396</v>
      </c>
      <c r="D237" s="215" t="s">
        <v>166</v>
      </c>
      <c r="E237" s="216" t="s">
        <v>983</v>
      </c>
      <c r="F237" s="217" t="s">
        <v>984</v>
      </c>
      <c r="G237" s="217"/>
      <c r="H237" s="217"/>
      <c r="I237" s="217"/>
      <c r="J237" s="218" t="s">
        <v>169</v>
      </c>
      <c r="K237" s="219">
        <v>19.969999999999999</v>
      </c>
      <c r="L237" s="220">
        <v>0</v>
      </c>
      <c r="M237" s="220"/>
      <c r="N237" s="219">
        <f>ROUND(L237*K237,3)</f>
        <v>0</v>
      </c>
      <c r="O237" s="219"/>
      <c r="P237" s="219"/>
      <c r="Q237" s="219"/>
      <c r="R237" s="183"/>
      <c r="T237" s="221" t="s">
        <v>5</v>
      </c>
      <c r="U237" s="58" t="s">
        <v>44</v>
      </c>
      <c r="V237" s="49"/>
      <c r="W237" s="222">
        <f>V237*K237</f>
        <v>0</v>
      </c>
      <c r="X237" s="222">
        <v>0.018540000000000001</v>
      </c>
      <c r="Y237" s="222">
        <f>X237*K237</f>
        <v>0.37024380000000001</v>
      </c>
      <c r="Z237" s="222">
        <v>0</v>
      </c>
      <c r="AA237" s="223">
        <f>Z237*K237</f>
        <v>0</v>
      </c>
      <c r="AR237" s="24" t="s">
        <v>92</v>
      </c>
      <c r="AT237" s="24" t="s">
        <v>166</v>
      </c>
      <c r="AU237" s="24" t="s">
        <v>86</v>
      </c>
      <c r="AY237" s="24" t="s">
        <v>165</v>
      </c>
      <c r="BE237" s="138">
        <f>IF(U237="základná",N237,0)</f>
        <v>0</v>
      </c>
      <c r="BF237" s="138">
        <f>IF(U237="znížená",N237,0)</f>
        <v>0</v>
      </c>
      <c r="BG237" s="138">
        <f>IF(U237="zákl. prenesená",N237,0)</f>
        <v>0</v>
      </c>
      <c r="BH237" s="138">
        <f>IF(U237="zníž. prenesená",N237,0)</f>
        <v>0</v>
      </c>
      <c r="BI237" s="138">
        <f>IF(U237="nulová",N237,0)</f>
        <v>0</v>
      </c>
      <c r="BJ237" s="24" t="s">
        <v>86</v>
      </c>
      <c r="BK237" s="224">
        <f>ROUND(L237*K237,3)</f>
        <v>0</v>
      </c>
      <c r="BL237" s="24" t="s">
        <v>92</v>
      </c>
      <c r="BM237" s="24" t="s">
        <v>985</v>
      </c>
    </row>
    <row r="238" s="12" customFormat="1" ht="16.5" customHeight="1">
      <c r="B238" s="247"/>
      <c r="C238" s="248"/>
      <c r="D238" s="248"/>
      <c r="E238" s="249" t="s">
        <v>5</v>
      </c>
      <c r="F238" s="250" t="s">
        <v>986</v>
      </c>
      <c r="G238" s="251"/>
      <c r="H238" s="251"/>
      <c r="I238" s="251"/>
      <c r="J238" s="248"/>
      <c r="K238" s="249" t="s">
        <v>5</v>
      </c>
      <c r="L238" s="248"/>
      <c r="M238" s="248"/>
      <c r="N238" s="248"/>
      <c r="O238" s="248"/>
      <c r="P238" s="248"/>
      <c r="Q238" s="248"/>
      <c r="R238" s="252"/>
      <c r="T238" s="253"/>
      <c r="U238" s="248"/>
      <c r="V238" s="248"/>
      <c r="W238" s="248"/>
      <c r="X238" s="248"/>
      <c r="Y238" s="248"/>
      <c r="Z238" s="248"/>
      <c r="AA238" s="254"/>
      <c r="AT238" s="255" t="s">
        <v>175</v>
      </c>
      <c r="AU238" s="255" t="s">
        <v>86</v>
      </c>
      <c r="AV238" s="12" t="s">
        <v>83</v>
      </c>
      <c r="AW238" s="12" t="s">
        <v>33</v>
      </c>
      <c r="AX238" s="12" t="s">
        <v>77</v>
      </c>
      <c r="AY238" s="255" t="s">
        <v>165</v>
      </c>
    </row>
    <row r="239" s="10" customFormat="1" ht="16.5" customHeight="1">
      <c r="B239" s="227"/>
      <c r="C239" s="228"/>
      <c r="D239" s="228"/>
      <c r="E239" s="229" t="s">
        <v>5</v>
      </c>
      <c r="F239" s="237" t="s">
        <v>987</v>
      </c>
      <c r="G239" s="228"/>
      <c r="H239" s="228"/>
      <c r="I239" s="228"/>
      <c r="J239" s="228"/>
      <c r="K239" s="232">
        <v>19.969999999999999</v>
      </c>
      <c r="L239" s="228"/>
      <c r="M239" s="228"/>
      <c r="N239" s="228"/>
      <c r="O239" s="228"/>
      <c r="P239" s="228"/>
      <c r="Q239" s="228"/>
      <c r="R239" s="233"/>
      <c r="T239" s="234"/>
      <c r="U239" s="228"/>
      <c r="V239" s="228"/>
      <c r="W239" s="228"/>
      <c r="X239" s="228"/>
      <c r="Y239" s="228"/>
      <c r="Z239" s="228"/>
      <c r="AA239" s="235"/>
      <c r="AT239" s="236" t="s">
        <v>175</v>
      </c>
      <c r="AU239" s="236" t="s">
        <v>86</v>
      </c>
      <c r="AV239" s="10" t="s">
        <v>86</v>
      </c>
      <c r="AW239" s="10" t="s">
        <v>33</v>
      </c>
      <c r="AX239" s="10" t="s">
        <v>83</v>
      </c>
      <c r="AY239" s="236" t="s">
        <v>165</v>
      </c>
    </row>
    <row r="240" s="1" customFormat="1" ht="25.5" customHeight="1">
      <c r="B240" s="179"/>
      <c r="C240" s="215" t="s">
        <v>401</v>
      </c>
      <c r="D240" s="215" t="s">
        <v>166</v>
      </c>
      <c r="E240" s="216" t="s">
        <v>988</v>
      </c>
      <c r="F240" s="217" t="s">
        <v>989</v>
      </c>
      <c r="G240" s="217"/>
      <c r="H240" s="217"/>
      <c r="I240" s="217"/>
      <c r="J240" s="218" t="s">
        <v>169</v>
      </c>
      <c r="K240" s="219">
        <v>19.969999999999999</v>
      </c>
      <c r="L240" s="220">
        <v>0</v>
      </c>
      <c r="M240" s="220"/>
      <c r="N240" s="219">
        <f>ROUND(L240*K240,3)</f>
        <v>0</v>
      </c>
      <c r="O240" s="219"/>
      <c r="P240" s="219"/>
      <c r="Q240" s="219"/>
      <c r="R240" s="183"/>
      <c r="T240" s="221" t="s">
        <v>5</v>
      </c>
      <c r="U240" s="58" t="s">
        <v>44</v>
      </c>
      <c r="V240" s="49"/>
      <c r="W240" s="222">
        <f>V240*K240</f>
        <v>0</v>
      </c>
      <c r="X240" s="222">
        <v>0</v>
      </c>
      <c r="Y240" s="222">
        <f>X240*K240</f>
        <v>0</v>
      </c>
      <c r="Z240" s="222">
        <v>0</v>
      </c>
      <c r="AA240" s="223">
        <f>Z240*K240</f>
        <v>0</v>
      </c>
      <c r="AR240" s="24" t="s">
        <v>92</v>
      </c>
      <c r="AT240" s="24" t="s">
        <v>166</v>
      </c>
      <c r="AU240" s="24" t="s">
        <v>86</v>
      </c>
      <c r="AY240" s="24" t="s">
        <v>165</v>
      </c>
      <c r="BE240" s="138">
        <f>IF(U240="základná",N240,0)</f>
        <v>0</v>
      </c>
      <c r="BF240" s="138">
        <f>IF(U240="znížená",N240,0)</f>
        <v>0</v>
      </c>
      <c r="BG240" s="138">
        <f>IF(U240="zákl. prenesená",N240,0)</f>
        <v>0</v>
      </c>
      <c r="BH240" s="138">
        <f>IF(U240="zníž. prenesená",N240,0)</f>
        <v>0</v>
      </c>
      <c r="BI240" s="138">
        <f>IF(U240="nulová",N240,0)</f>
        <v>0</v>
      </c>
      <c r="BJ240" s="24" t="s">
        <v>86</v>
      </c>
      <c r="BK240" s="224">
        <f>ROUND(L240*K240,3)</f>
        <v>0</v>
      </c>
      <c r="BL240" s="24" t="s">
        <v>92</v>
      </c>
      <c r="BM240" s="24" t="s">
        <v>990</v>
      </c>
    </row>
    <row r="241" s="1" customFormat="1" ht="25.5" customHeight="1">
      <c r="B241" s="179"/>
      <c r="C241" s="215" t="s">
        <v>406</v>
      </c>
      <c r="D241" s="215" t="s">
        <v>166</v>
      </c>
      <c r="E241" s="216" t="s">
        <v>991</v>
      </c>
      <c r="F241" s="217" t="s">
        <v>992</v>
      </c>
      <c r="G241" s="217"/>
      <c r="H241" s="217"/>
      <c r="I241" s="217"/>
      <c r="J241" s="218" t="s">
        <v>357</v>
      </c>
      <c r="K241" s="219">
        <v>0.36399999999999999</v>
      </c>
      <c r="L241" s="220">
        <v>0</v>
      </c>
      <c r="M241" s="220"/>
      <c r="N241" s="219">
        <f>ROUND(L241*K241,3)</f>
        <v>0</v>
      </c>
      <c r="O241" s="219"/>
      <c r="P241" s="219"/>
      <c r="Q241" s="219"/>
      <c r="R241" s="183"/>
      <c r="T241" s="221" t="s">
        <v>5</v>
      </c>
      <c r="U241" s="58" t="s">
        <v>44</v>
      </c>
      <c r="V241" s="49"/>
      <c r="W241" s="222">
        <f>V241*K241</f>
        <v>0</v>
      </c>
      <c r="X241" s="222">
        <v>1.0166</v>
      </c>
      <c r="Y241" s="222">
        <f>X241*K241</f>
        <v>0.37004239999999999</v>
      </c>
      <c r="Z241" s="222">
        <v>0</v>
      </c>
      <c r="AA241" s="223">
        <f>Z241*K241</f>
        <v>0</v>
      </c>
      <c r="AR241" s="24" t="s">
        <v>92</v>
      </c>
      <c r="AT241" s="24" t="s">
        <v>166</v>
      </c>
      <c r="AU241" s="24" t="s">
        <v>86</v>
      </c>
      <c r="AY241" s="24" t="s">
        <v>165</v>
      </c>
      <c r="BE241" s="138">
        <f>IF(U241="základná",N241,0)</f>
        <v>0</v>
      </c>
      <c r="BF241" s="138">
        <f>IF(U241="znížená",N241,0)</f>
        <v>0</v>
      </c>
      <c r="BG241" s="138">
        <f>IF(U241="zákl. prenesená",N241,0)</f>
        <v>0</v>
      </c>
      <c r="BH241" s="138">
        <f>IF(U241="zníž. prenesená",N241,0)</f>
        <v>0</v>
      </c>
      <c r="BI241" s="138">
        <f>IF(U241="nulová",N241,0)</f>
        <v>0</v>
      </c>
      <c r="BJ241" s="24" t="s">
        <v>86</v>
      </c>
      <c r="BK241" s="224">
        <f>ROUND(L241*K241,3)</f>
        <v>0</v>
      </c>
      <c r="BL241" s="24" t="s">
        <v>92</v>
      </c>
      <c r="BM241" s="24" t="s">
        <v>993</v>
      </c>
    </row>
    <row r="242" s="12" customFormat="1" ht="16.5" customHeight="1">
      <c r="B242" s="247"/>
      <c r="C242" s="248"/>
      <c r="D242" s="248"/>
      <c r="E242" s="249" t="s">
        <v>5</v>
      </c>
      <c r="F242" s="250" t="s">
        <v>994</v>
      </c>
      <c r="G242" s="251"/>
      <c r="H242" s="251"/>
      <c r="I242" s="251"/>
      <c r="J242" s="248"/>
      <c r="K242" s="249" t="s">
        <v>5</v>
      </c>
      <c r="L242" s="248"/>
      <c r="M242" s="248"/>
      <c r="N242" s="248"/>
      <c r="O242" s="248"/>
      <c r="P242" s="248"/>
      <c r="Q242" s="248"/>
      <c r="R242" s="252"/>
      <c r="T242" s="253"/>
      <c r="U242" s="248"/>
      <c r="V242" s="248"/>
      <c r="W242" s="248"/>
      <c r="X242" s="248"/>
      <c r="Y242" s="248"/>
      <c r="Z242" s="248"/>
      <c r="AA242" s="254"/>
      <c r="AT242" s="255" t="s">
        <v>175</v>
      </c>
      <c r="AU242" s="255" t="s">
        <v>86</v>
      </c>
      <c r="AV242" s="12" t="s">
        <v>83</v>
      </c>
      <c r="AW242" s="12" t="s">
        <v>33</v>
      </c>
      <c r="AX242" s="12" t="s">
        <v>77</v>
      </c>
      <c r="AY242" s="255" t="s">
        <v>165</v>
      </c>
    </row>
    <row r="243" s="10" customFormat="1" ht="16.5" customHeight="1">
      <c r="B243" s="227"/>
      <c r="C243" s="228"/>
      <c r="D243" s="228"/>
      <c r="E243" s="229" t="s">
        <v>5</v>
      </c>
      <c r="F243" s="237" t="s">
        <v>995</v>
      </c>
      <c r="G243" s="228"/>
      <c r="H243" s="228"/>
      <c r="I243" s="228"/>
      <c r="J243" s="228"/>
      <c r="K243" s="232">
        <v>0.36399999999999999</v>
      </c>
      <c r="L243" s="228"/>
      <c r="M243" s="228"/>
      <c r="N243" s="228"/>
      <c r="O243" s="228"/>
      <c r="P243" s="228"/>
      <c r="Q243" s="228"/>
      <c r="R243" s="233"/>
      <c r="T243" s="234"/>
      <c r="U243" s="228"/>
      <c r="V243" s="228"/>
      <c r="W243" s="228"/>
      <c r="X243" s="228"/>
      <c r="Y243" s="228"/>
      <c r="Z243" s="228"/>
      <c r="AA243" s="235"/>
      <c r="AT243" s="236" t="s">
        <v>175</v>
      </c>
      <c r="AU243" s="236" t="s">
        <v>86</v>
      </c>
      <c r="AV243" s="10" t="s">
        <v>86</v>
      </c>
      <c r="AW243" s="10" t="s">
        <v>33</v>
      </c>
      <c r="AX243" s="10" t="s">
        <v>83</v>
      </c>
      <c r="AY243" s="236" t="s">
        <v>165</v>
      </c>
    </row>
    <row r="244" s="1" customFormat="1" ht="25.5" customHeight="1">
      <c r="B244" s="179"/>
      <c r="C244" s="215" t="s">
        <v>418</v>
      </c>
      <c r="D244" s="215" t="s">
        <v>166</v>
      </c>
      <c r="E244" s="216" t="s">
        <v>996</v>
      </c>
      <c r="F244" s="217" t="s">
        <v>997</v>
      </c>
      <c r="G244" s="217"/>
      <c r="H244" s="217"/>
      <c r="I244" s="217"/>
      <c r="J244" s="218" t="s">
        <v>464</v>
      </c>
      <c r="K244" s="219">
        <v>1.099</v>
      </c>
      <c r="L244" s="220">
        <v>0</v>
      </c>
      <c r="M244" s="220"/>
      <c r="N244" s="219">
        <f>ROUND(L244*K244,3)</f>
        <v>0</v>
      </c>
      <c r="O244" s="219"/>
      <c r="P244" s="219"/>
      <c r="Q244" s="219"/>
      <c r="R244" s="183"/>
      <c r="T244" s="221" t="s">
        <v>5</v>
      </c>
      <c r="U244" s="58" t="s">
        <v>44</v>
      </c>
      <c r="V244" s="49"/>
      <c r="W244" s="222">
        <f>V244*K244</f>
        <v>0</v>
      </c>
      <c r="X244" s="222">
        <v>2.2662800000000001</v>
      </c>
      <c r="Y244" s="222">
        <f>X244*K244</f>
        <v>2.4906417200000002</v>
      </c>
      <c r="Z244" s="222">
        <v>0</v>
      </c>
      <c r="AA244" s="223">
        <f>Z244*K244</f>
        <v>0</v>
      </c>
      <c r="AR244" s="24" t="s">
        <v>92</v>
      </c>
      <c r="AT244" s="24" t="s">
        <v>166</v>
      </c>
      <c r="AU244" s="24" t="s">
        <v>86</v>
      </c>
      <c r="AY244" s="24" t="s">
        <v>165</v>
      </c>
      <c r="BE244" s="138">
        <f>IF(U244="základná",N244,0)</f>
        <v>0</v>
      </c>
      <c r="BF244" s="138">
        <f>IF(U244="znížená",N244,0)</f>
        <v>0</v>
      </c>
      <c r="BG244" s="138">
        <f>IF(U244="zákl. prenesená",N244,0)</f>
        <v>0</v>
      </c>
      <c r="BH244" s="138">
        <f>IF(U244="zníž. prenesená",N244,0)</f>
        <v>0</v>
      </c>
      <c r="BI244" s="138">
        <f>IF(U244="nulová",N244,0)</f>
        <v>0</v>
      </c>
      <c r="BJ244" s="24" t="s">
        <v>86</v>
      </c>
      <c r="BK244" s="224">
        <f>ROUND(L244*K244,3)</f>
        <v>0</v>
      </c>
      <c r="BL244" s="24" t="s">
        <v>92</v>
      </c>
      <c r="BM244" s="24" t="s">
        <v>998</v>
      </c>
    </row>
    <row r="245" s="1" customFormat="1" ht="25.5" customHeight="1">
      <c r="B245" s="179"/>
      <c r="C245" s="215" t="s">
        <v>423</v>
      </c>
      <c r="D245" s="215" t="s">
        <v>166</v>
      </c>
      <c r="E245" s="216" t="s">
        <v>999</v>
      </c>
      <c r="F245" s="217" t="s">
        <v>1000</v>
      </c>
      <c r="G245" s="217"/>
      <c r="H245" s="217"/>
      <c r="I245" s="217"/>
      <c r="J245" s="218" t="s">
        <v>357</v>
      </c>
      <c r="K245" s="219">
        <v>0.087999999999999995</v>
      </c>
      <c r="L245" s="220">
        <v>0</v>
      </c>
      <c r="M245" s="220"/>
      <c r="N245" s="219">
        <f>ROUND(L245*K245,3)</f>
        <v>0</v>
      </c>
      <c r="O245" s="219"/>
      <c r="P245" s="219"/>
      <c r="Q245" s="219"/>
      <c r="R245" s="183"/>
      <c r="T245" s="221" t="s">
        <v>5</v>
      </c>
      <c r="U245" s="58" t="s">
        <v>44</v>
      </c>
      <c r="V245" s="49"/>
      <c r="W245" s="222">
        <f>V245*K245</f>
        <v>0</v>
      </c>
      <c r="X245" s="222">
        <v>1.0165500000000001</v>
      </c>
      <c r="Y245" s="222">
        <f>X245*K245</f>
        <v>0.089456400000000005</v>
      </c>
      <c r="Z245" s="222">
        <v>0</v>
      </c>
      <c r="AA245" s="223">
        <f>Z245*K245</f>
        <v>0</v>
      </c>
      <c r="AR245" s="24" t="s">
        <v>92</v>
      </c>
      <c r="AT245" s="24" t="s">
        <v>166</v>
      </c>
      <c r="AU245" s="24" t="s">
        <v>86</v>
      </c>
      <c r="AY245" s="24" t="s">
        <v>165</v>
      </c>
      <c r="BE245" s="138">
        <f>IF(U245="základná",N245,0)</f>
        <v>0</v>
      </c>
      <c r="BF245" s="138">
        <f>IF(U245="znížená",N245,0)</f>
        <v>0</v>
      </c>
      <c r="BG245" s="138">
        <f>IF(U245="zákl. prenesená",N245,0)</f>
        <v>0</v>
      </c>
      <c r="BH245" s="138">
        <f>IF(U245="zníž. prenesená",N245,0)</f>
        <v>0</v>
      </c>
      <c r="BI245" s="138">
        <f>IF(U245="nulová",N245,0)</f>
        <v>0</v>
      </c>
      <c r="BJ245" s="24" t="s">
        <v>86</v>
      </c>
      <c r="BK245" s="224">
        <f>ROUND(L245*K245,3)</f>
        <v>0</v>
      </c>
      <c r="BL245" s="24" t="s">
        <v>92</v>
      </c>
      <c r="BM245" s="24" t="s">
        <v>1001</v>
      </c>
    </row>
    <row r="246" s="12" customFormat="1" ht="16.5" customHeight="1">
      <c r="B246" s="247"/>
      <c r="C246" s="248"/>
      <c r="D246" s="248"/>
      <c r="E246" s="249" t="s">
        <v>5</v>
      </c>
      <c r="F246" s="250" t="s">
        <v>1002</v>
      </c>
      <c r="G246" s="251"/>
      <c r="H246" s="251"/>
      <c r="I246" s="251"/>
      <c r="J246" s="248"/>
      <c r="K246" s="249" t="s">
        <v>5</v>
      </c>
      <c r="L246" s="248"/>
      <c r="M246" s="248"/>
      <c r="N246" s="248"/>
      <c r="O246" s="248"/>
      <c r="P246" s="248"/>
      <c r="Q246" s="248"/>
      <c r="R246" s="252"/>
      <c r="T246" s="253"/>
      <c r="U246" s="248"/>
      <c r="V246" s="248"/>
      <c r="W246" s="248"/>
      <c r="X246" s="248"/>
      <c r="Y246" s="248"/>
      <c r="Z246" s="248"/>
      <c r="AA246" s="254"/>
      <c r="AT246" s="255" t="s">
        <v>175</v>
      </c>
      <c r="AU246" s="255" t="s">
        <v>86</v>
      </c>
      <c r="AV246" s="12" t="s">
        <v>83</v>
      </c>
      <c r="AW246" s="12" t="s">
        <v>33</v>
      </c>
      <c r="AX246" s="12" t="s">
        <v>77</v>
      </c>
      <c r="AY246" s="255" t="s">
        <v>165</v>
      </c>
    </row>
    <row r="247" s="10" customFormat="1" ht="16.5" customHeight="1">
      <c r="B247" s="227"/>
      <c r="C247" s="228"/>
      <c r="D247" s="228"/>
      <c r="E247" s="229" t="s">
        <v>5</v>
      </c>
      <c r="F247" s="237" t="s">
        <v>1003</v>
      </c>
      <c r="G247" s="228"/>
      <c r="H247" s="228"/>
      <c r="I247" s="228"/>
      <c r="J247" s="228"/>
      <c r="K247" s="232">
        <v>0.087999999999999995</v>
      </c>
      <c r="L247" s="228"/>
      <c r="M247" s="228"/>
      <c r="N247" s="228"/>
      <c r="O247" s="228"/>
      <c r="P247" s="228"/>
      <c r="Q247" s="228"/>
      <c r="R247" s="233"/>
      <c r="T247" s="234"/>
      <c r="U247" s="228"/>
      <c r="V247" s="228"/>
      <c r="W247" s="228"/>
      <c r="X247" s="228"/>
      <c r="Y247" s="228"/>
      <c r="Z247" s="228"/>
      <c r="AA247" s="235"/>
      <c r="AT247" s="236" t="s">
        <v>175</v>
      </c>
      <c r="AU247" s="236" t="s">
        <v>86</v>
      </c>
      <c r="AV247" s="10" t="s">
        <v>86</v>
      </c>
      <c r="AW247" s="10" t="s">
        <v>33</v>
      </c>
      <c r="AX247" s="10" t="s">
        <v>77</v>
      </c>
      <c r="AY247" s="236" t="s">
        <v>165</v>
      </c>
    </row>
    <row r="248" s="11" customFormat="1" ht="16.5" customHeight="1">
      <c r="B248" s="238"/>
      <c r="C248" s="239"/>
      <c r="D248" s="239"/>
      <c r="E248" s="240" t="s">
        <v>5</v>
      </c>
      <c r="F248" s="241" t="s">
        <v>183</v>
      </c>
      <c r="G248" s="239"/>
      <c r="H248" s="239"/>
      <c r="I248" s="239"/>
      <c r="J248" s="239"/>
      <c r="K248" s="242">
        <v>0.087999999999999995</v>
      </c>
      <c r="L248" s="239"/>
      <c r="M248" s="239"/>
      <c r="N248" s="239"/>
      <c r="O248" s="239"/>
      <c r="P248" s="239"/>
      <c r="Q248" s="239"/>
      <c r="R248" s="243"/>
      <c r="T248" s="244"/>
      <c r="U248" s="239"/>
      <c r="V248" s="239"/>
      <c r="W248" s="239"/>
      <c r="X248" s="239"/>
      <c r="Y248" s="239"/>
      <c r="Z248" s="239"/>
      <c r="AA248" s="245"/>
      <c r="AT248" s="246" t="s">
        <v>175</v>
      </c>
      <c r="AU248" s="246" t="s">
        <v>86</v>
      </c>
      <c r="AV248" s="11" t="s">
        <v>92</v>
      </c>
      <c r="AW248" s="11" t="s">
        <v>33</v>
      </c>
      <c r="AX248" s="11" t="s">
        <v>83</v>
      </c>
      <c r="AY248" s="246" t="s">
        <v>165</v>
      </c>
    </row>
    <row r="249" s="1" customFormat="1" ht="38.25" customHeight="1">
      <c r="B249" s="179"/>
      <c r="C249" s="215" t="s">
        <v>428</v>
      </c>
      <c r="D249" s="215" t="s">
        <v>166</v>
      </c>
      <c r="E249" s="216" t="s">
        <v>1004</v>
      </c>
      <c r="F249" s="217" t="s">
        <v>1005</v>
      </c>
      <c r="G249" s="217"/>
      <c r="H249" s="217"/>
      <c r="I249" s="217"/>
      <c r="J249" s="218" t="s">
        <v>169</v>
      </c>
      <c r="K249" s="219">
        <v>10.6</v>
      </c>
      <c r="L249" s="220">
        <v>0</v>
      </c>
      <c r="M249" s="220"/>
      <c r="N249" s="219">
        <f>ROUND(L249*K249,3)</f>
        <v>0</v>
      </c>
      <c r="O249" s="219"/>
      <c r="P249" s="219"/>
      <c r="Q249" s="219"/>
      <c r="R249" s="183"/>
      <c r="T249" s="221" t="s">
        <v>5</v>
      </c>
      <c r="U249" s="58" t="s">
        <v>44</v>
      </c>
      <c r="V249" s="49"/>
      <c r="W249" s="222">
        <f>V249*K249</f>
        <v>0</v>
      </c>
      <c r="X249" s="222">
        <v>0.066189999999999999</v>
      </c>
      <c r="Y249" s="222">
        <f>X249*K249</f>
        <v>0.70161399999999996</v>
      </c>
      <c r="Z249" s="222">
        <v>0</v>
      </c>
      <c r="AA249" s="223">
        <f>Z249*K249</f>
        <v>0</v>
      </c>
      <c r="AR249" s="24" t="s">
        <v>92</v>
      </c>
      <c r="AT249" s="24" t="s">
        <v>166</v>
      </c>
      <c r="AU249" s="24" t="s">
        <v>86</v>
      </c>
      <c r="AY249" s="24" t="s">
        <v>165</v>
      </c>
      <c r="BE249" s="138">
        <f>IF(U249="základná",N249,0)</f>
        <v>0</v>
      </c>
      <c r="BF249" s="138">
        <f>IF(U249="znížená",N249,0)</f>
        <v>0</v>
      </c>
      <c r="BG249" s="138">
        <f>IF(U249="zákl. prenesená",N249,0)</f>
        <v>0</v>
      </c>
      <c r="BH249" s="138">
        <f>IF(U249="zníž. prenesená",N249,0)</f>
        <v>0</v>
      </c>
      <c r="BI249" s="138">
        <f>IF(U249="nulová",N249,0)</f>
        <v>0</v>
      </c>
      <c r="BJ249" s="24" t="s">
        <v>86</v>
      </c>
      <c r="BK249" s="224">
        <f>ROUND(L249*K249,3)</f>
        <v>0</v>
      </c>
      <c r="BL249" s="24" t="s">
        <v>92</v>
      </c>
      <c r="BM249" s="24" t="s">
        <v>1006</v>
      </c>
    </row>
    <row r="250" s="1" customFormat="1" ht="38.25" customHeight="1">
      <c r="B250" s="179"/>
      <c r="C250" s="215" t="s">
        <v>433</v>
      </c>
      <c r="D250" s="215" t="s">
        <v>166</v>
      </c>
      <c r="E250" s="216" t="s">
        <v>1007</v>
      </c>
      <c r="F250" s="217" t="s">
        <v>1008</v>
      </c>
      <c r="G250" s="217"/>
      <c r="H250" s="217"/>
      <c r="I250" s="217"/>
      <c r="J250" s="218" t="s">
        <v>169</v>
      </c>
      <c r="K250" s="219">
        <v>10.6</v>
      </c>
      <c r="L250" s="220">
        <v>0</v>
      </c>
      <c r="M250" s="220"/>
      <c r="N250" s="219">
        <f>ROUND(L250*K250,3)</f>
        <v>0</v>
      </c>
      <c r="O250" s="219"/>
      <c r="P250" s="219"/>
      <c r="Q250" s="219"/>
      <c r="R250" s="183"/>
      <c r="T250" s="221" t="s">
        <v>5</v>
      </c>
      <c r="U250" s="58" t="s">
        <v>44</v>
      </c>
      <c r="V250" s="49"/>
      <c r="W250" s="222">
        <f>V250*K250</f>
        <v>0</v>
      </c>
      <c r="X250" s="222">
        <v>0</v>
      </c>
      <c r="Y250" s="222">
        <f>X250*K250</f>
        <v>0</v>
      </c>
      <c r="Z250" s="222">
        <v>0</v>
      </c>
      <c r="AA250" s="223">
        <f>Z250*K250</f>
        <v>0</v>
      </c>
      <c r="AR250" s="24" t="s">
        <v>92</v>
      </c>
      <c r="AT250" s="24" t="s">
        <v>166</v>
      </c>
      <c r="AU250" s="24" t="s">
        <v>86</v>
      </c>
      <c r="AY250" s="24" t="s">
        <v>165</v>
      </c>
      <c r="BE250" s="138">
        <f>IF(U250="základná",N250,0)</f>
        <v>0</v>
      </c>
      <c r="BF250" s="138">
        <f>IF(U250="znížená",N250,0)</f>
        <v>0</v>
      </c>
      <c r="BG250" s="138">
        <f>IF(U250="zákl. prenesená",N250,0)</f>
        <v>0</v>
      </c>
      <c r="BH250" s="138">
        <f>IF(U250="zníž. prenesená",N250,0)</f>
        <v>0</v>
      </c>
      <c r="BI250" s="138">
        <f>IF(U250="nulová",N250,0)</f>
        <v>0</v>
      </c>
      <c r="BJ250" s="24" t="s">
        <v>86</v>
      </c>
      <c r="BK250" s="224">
        <f>ROUND(L250*K250,3)</f>
        <v>0</v>
      </c>
      <c r="BL250" s="24" t="s">
        <v>92</v>
      </c>
      <c r="BM250" s="24" t="s">
        <v>1009</v>
      </c>
    </row>
    <row r="251" s="1" customFormat="1" ht="38.25" customHeight="1">
      <c r="B251" s="179"/>
      <c r="C251" s="215" t="s">
        <v>437</v>
      </c>
      <c r="D251" s="215" t="s">
        <v>166</v>
      </c>
      <c r="E251" s="216" t="s">
        <v>1010</v>
      </c>
      <c r="F251" s="217" t="s">
        <v>1011</v>
      </c>
      <c r="G251" s="217"/>
      <c r="H251" s="217"/>
      <c r="I251" s="217"/>
      <c r="J251" s="218" t="s">
        <v>169</v>
      </c>
      <c r="K251" s="219">
        <v>3.2000000000000002</v>
      </c>
      <c r="L251" s="220">
        <v>0</v>
      </c>
      <c r="M251" s="220"/>
      <c r="N251" s="219">
        <f>ROUND(L251*K251,3)</f>
        <v>0</v>
      </c>
      <c r="O251" s="219"/>
      <c r="P251" s="219"/>
      <c r="Q251" s="219"/>
      <c r="R251" s="183"/>
      <c r="T251" s="221" t="s">
        <v>5</v>
      </c>
      <c r="U251" s="58" t="s">
        <v>44</v>
      </c>
      <c r="V251" s="49"/>
      <c r="W251" s="222">
        <f>V251*K251</f>
        <v>0</v>
      </c>
      <c r="X251" s="222">
        <v>0.023560000000000001</v>
      </c>
      <c r="Y251" s="222">
        <f>X251*K251</f>
        <v>0.075392000000000015</v>
      </c>
      <c r="Z251" s="222">
        <v>0</v>
      </c>
      <c r="AA251" s="223">
        <f>Z251*K251</f>
        <v>0</v>
      </c>
      <c r="AR251" s="24" t="s">
        <v>92</v>
      </c>
      <c r="AT251" s="24" t="s">
        <v>166</v>
      </c>
      <c r="AU251" s="24" t="s">
        <v>86</v>
      </c>
      <c r="AY251" s="24" t="s">
        <v>165</v>
      </c>
      <c r="BE251" s="138">
        <f>IF(U251="základná",N251,0)</f>
        <v>0</v>
      </c>
      <c r="BF251" s="138">
        <f>IF(U251="znížená",N251,0)</f>
        <v>0</v>
      </c>
      <c r="BG251" s="138">
        <f>IF(U251="zákl. prenesená",N251,0)</f>
        <v>0</v>
      </c>
      <c r="BH251" s="138">
        <f>IF(U251="zníž. prenesená",N251,0)</f>
        <v>0</v>
      </c>
      <c r="BI251" s="138">
        <f>IF(U251="nulová",N251,0)</f>
        <v>0</v>
      </c>
      <c r="BJ251" s="24" t="s">
        <v>86</v>
      </c>
      <c r="BK251" s="224">
        <f>ROUND(L251*K251,3)</f>
        <v>0</v>
      </c>
      <c r="BL251" s="24" t="s">
        <v>92</v>
      </c>
      <c r="BM251" s="24" t="s">
        <v>1012</v>
      </c>
    </row>
    <row r="252" s="12" customFormat="1" ht="16.5" customHeight="1">
      <c r="B252" s="247"/>
      <c r="C252" s="248"/>
      <c r="D252" s="248"/>
      <c r="E252" s="249" t="s">
        <v>5</v>
      </c>
      <c r="F252" s="250" t="s">
        <v>1013</v>
      </c>
      <c r="G252" s="251"/>
      <c r="H252" s="251"/>
      <c r="I252" s="251"/>
      <c r="J252" s="248"/>
      <c r="K252" s="249" t="s">
        <v>5</v>
      </c>
      <c r="L252" s="248"/>
      <c r="M252" s="248"/>
      <c r="N252" s="248"/>
      <c r="O252" s="248"/>
      <c r="P252" s="248"/>
      <c r="Q252" s="248"/>
      <c r="R252" s="252"/>
      <c r="T252" s="253"/>
      <c r="U252" s="248"/>
      <c r="V252" s="248"/>
      <c r="W252" s="248"/>
      <c r="X252" s="248"/>
      <c r="Y252" s="248"/>
      <c r="Z252" s="248"/>
      <c r="AA252" s="254"/>
      <c r="AT252" s="255" t="s">
        <v>175</v>
      </c>
      <c r="AU252" s="255" t="s">
        <v>86</v>
      </c>
      <c r="AV252" s="12" t="s">
        <v>83</v>
      </c>
      <c r="AW252" s="12" t="s">
        <v>33</v>
      </c>
      <c r="AX252" s="12" t="s">
        <v>77</v>
      </c>
      <c r="AY252" s="255" t="s">
        <v>165</v>
      </c>
    </row>
    <row r="253" s="12" customFormat="1" ht="16.5" customHeight="1">
      <c r="B253" s="247"/>
      <c r="C253" s="248"/>
      <c r="D253" s="248"/>
      <c r="E253" s="249" t="s">
        <v>5</v>
      </c>
      <c r="F253" s="256" t="s">
        <v>1014</v>
      </c>
      <c r="G253" s="248"/>
      <c r="H253" s="248"/>
      <c r="I253" s="248"/>
      <c r="J253" s="248"/>
      <c r="K253" s="249" t="s">
        <v>5</v>
      </c>
      <c r="L253" s="248"/>
      <c r="M253" s="248"/>
      <c r="N253" s="248"/>
      <c r="O253" s="248"/>
      <c r="P253" s="248"/>
      <c r="Q253" s="248"/>
      <c r="R253" s="252"/>
      <c r="T253" s="253"/>
      <c r="U253" s="248"/>
      <c r="V253" s="248"/>
      <c r="W253" s="248"/>
      <c r="X253" s="248"/>
      <c r="Y253" s="248"/>
      <c r="Z253" s="248"/>
      <c r="AA253" s="254"/>
      <c r="AT253" s="255" t="s">
        <v>175</v>
      </c>
      <c r="AU253" s="255" t="s">
        <v>86</v>
      </c>
      <c r="AV253" s="12" t="s">
        <v>83</v>
      </c>
      <c r="AW253" s="12" t="s">
        <v>33</v>
      </c>
      <c r="AX253" s="12" t="s">
        <v>77</v>
      </c>
      <c r="AY253" s="255" t="s">
        <v>165</v>
      </c>
    </row>
    <row r="254" s="10" customFormat="1" ht="16.5" customHeight="1">
      <c r="B254" s="227"/>
      <c r="C254" s="228"/>
      <c r="D254" s="228"/>
      <c r="E254" s="229" t="s">
        <v>5</v>
      </c>
      <c r="F254" s="237" t="s">
        <v>1015</v>
      </c>
      <c r="G254" s="228"/>
      <c r="H254" s="228"/>
      <c r="I254" s="228"/>
      <c r="J254" s="228"/>
      <c r="K254" s="232">
        <v>0.75</v>
      </c>
      <c r="L254" s="228"/>
      <c r="M254" s="228"/>
      <c r="N254" s="228"/>
      <c r="O254" s="228"/>
      <c r="P254" s="228"/>
      <c r="Q254" s="228"/>
      <c r="R254" s="233"/>
      <c r="T254" s="234"/>
      <c r="U254" s="228"/>
      <c r="V254" s="228"/>
      <c r="W254" s="228"/>
      <c r="X254" s="228"/>
      <c r="Y254" s="228"/>
      <c r="Z254" s="228"/>
      <c r="AA254" s="235"/>
      <c r="AT254" s="236" t="s">
        <v>175</v>
      </c>
      <c r="AU254" s="236" t="s">
        <v>86</v>
      </c>
      <c r="AV254" s="10" t="s">
        <v>86</v>
      </c>
      <c r="AW254" s="10" t="s">
        <v>33</v>
      </c>
      <c r="AX254" s="10" t="s">
        <v>77</v>
      </c>
      <c r="AY254" s="236" t="s">
        <v>165</v>
      </c>
    </row>
    <row r="255" s="12" customFormat="1" ht="16.5" customHeight="1">
      <c r="B255" s="247"/>
      <c r="C255" s="248"/>
      <c r="D255" s="248"/>
      <c r="E255" s="249" t="s">
        <v>5</v>
      </c>
      <c r="F255" s="256" t="s">
        <v>1016</v>
      </c>
      <c r="G255" s="248"/>
      <c r="H255" s="248"/>
      <c r="I255" s="248"/>
      <c r="J255" s="248"/>
      <c r="K255" s="249" t="s">
        <v>5</v>
      </c>
      <c r="L255" s="248"/>
      <c r="M255" s="248"/>
      <c r="N255" s="248"/>
      <c r="O255" s="248"/>
      <c r="P255" s="248"/>
      <c r="Q255" s="248"/>
      <c r="R255" s="252"/>
      <c r="T255" s="253"/>
      <c r="U255" s="248"/>
      <c r="V255" s="248"/>
      <c r="W255" s="248"/>
      <c r="X255" s="248"/>
      <c r="Y255" s="248"/>
      <c r="Z255" s="248"/>
      <c r="AA255" s="254"/>
      <c r="AT255" s="255" t="s">
        <v>175</v>
      </c>
      <c r="AU255" s="255" t="s">
        <v>86</v>
      </c>
      <c r="AV255" s="12" t="s">
        <v>83</v>
      </c>
      <c r="AW255" s="12" t="s">
        <v>33</v>
      </c>
      <c r="AX255" s="12" t="s">
        <v>77</v>
      </c>
      <c r="AY255" s="255" t="s">
        <v>165</v>
      </c>
    </row>
    <row r="256" s="10" customFormat="1" ht="16.5" customHeight="1">
      <c r="B256" s="227"/>
      <c r="C256" s="228"/>
      <c r="D256" s="228"/>
      <c r="E256" s="229" t="s">
        <v>5</v>
      </c>
      <c r="F256" s="237" t="s">
        <v>1017</v>
      </c>
      <c r="G256" s="228"/>
      <c r="H256" s="228"/>
      <c r="I256" s="228"/>
      <c r="J256" s="228"/>
      <c r="K256" s="232">
        <v>0.52500000000000002</v>
      </c>
      <c r="L256" s="228"/>
      <c r="M256" s="228"/>
      <c r="N256" s="228"/>
      <c r="O256" s="228"/>
      <c r="P256" s="228"/>
      <c r="Q256" s="228"/>
      <c r="R256" s="233"/>
      <c r="T256" s="234"/>
      <c r="U256" s="228"/>
      <c r="V256" s="228"/>
      <c r="W256" s="228"/>
      <c r="X256" s="228"/>
      <c r="Y256" s="228"/>
      <c r="Z256" s="228"/>
      <c r="AA256" s="235"/>
      <c r="AT256" s="236" t="s">
        <v>175</v>
      </c>
      <c r="AU256" s="236" t="s">
        <v>86</v>
      </c>
      <c r="AV256" s="10" t="s">
        <v>86</v>
      </c>
      <c r="AW256" s="10" t="s">
        <v>33</v>
      </c>
      <c r="AX256" s="10" t="s">
        <v>77</v>
      </c>
      <c r="AY256" s="236" t="s">
        <v>165</v>
      </c>
    </row>
    <row r="257" s="10" customFormat="1" ht="16.5" customHeight="1">
      <c r="B257" s="227"/>
      <c r="C257" s="228"/>
      <c r="D257" s="228"/>
      <c r="E257" s="229" t="s">
        <v>5</v>
      </c>
      <c r="F257" s="237" t="s">
        <v>1018</v>
      </c>
      <c r="G257" s="228"/>
      <c r="H257" s="228"/>
      <c r="I257" s="228"/>
      <c r="J257" s="228"/>
      <c r="K257" s="232">
        <v>0.55000000000000004</v>
      </c>
      <c r="L257" s="228"/>
      <c r="M257" s="228"/>
      <c r="N257" s="228"/>
      <c r="O257" s="228"/>
      <c r="P257" s="228"/>
      <c r="Q257" s="228"/>
      <c r="R257" s="233"/>
      <c r="T257" s="234"/>
      <c r="U257" s="228"/>
      <c r="V257" s="228"/>
      <c r="W257" s="228"/>
      <c r="X257" s="228"/>
      <c r="Y257" s="228"/>
      <c r="Z257" s="228"/>
      <c r="AA257" s="235"/>
      <c r="AT257" s="236" t="s">
        <v>175</v>
      </c>
      <c r="AU257" s="236" t="s">
        <v>86</v>
      </c>
      <c r="AV257" s="10" t="s">
        <v>86</v>
      </c>
      <c r="AW257" s="10" t="s">
        <v>33</v>
      </c>
      <c r="AX257" s="10" t="s">
        <v>77</v>
      </c>
      <c r="AY257" s="236" t="s">
        <v>165</v>
      </c>
    </row>
    <row r="258" s="12" customFormat="1" ht="16.5" customHeight="1">
      <c r="B258" s="247"/>
      <c r="C258" s="248"/>
      <c r="D258" s="248"/>
      <c r="E258" s="249" t="s">
        <v>5</v>
      </c>
      <c r="F258" s="256" t="s">
        <v>1019</v>
      </c>
      <c r="G258" s="248"/>
      <c r="H258" s="248"/>
      <c r="I258" s="248"/>
      <c r="J258" s="248"/>
      <c r="K258" s="249" t="s">
        <v>5</v>
      </c>
      <c r="L258" s="248"/>
      <c r="M258" s="248"/>
      <c r="N258" s="248"/>
      <c r="O258" s="248"/>
      <c r="P258" s="248"/>
      <c r="Q258" s="248"/>
      <c r="R258" s="252"/>
      <c r="T258" s="253"/>
      <c r="U258" s="248"/>
      <c r="V258" s="248"/>
      <c r="W258" s="248"/>
      <c r="X258" s="248"/>
      <c r="Y258" s="248"/>
      <c r="Z258" s="248"/>
      <c r="AA258" s="254"/>
      <c r="AT258" s="255" t="s">
        <v>175</v>
      </c>
      <c r="AU258" s="255" t="s">
        <v>86</v>
      </c>
      <c r="AV258" s="12" t="s">
        <v>83</v>
      </c>
      <c r="AW258" s="12" t="s">
        <v>33</v>
      </c>
      <c r="AX258" s="12" t="s">
        <v>77</v>
      </c>
      <c r="AY258" s="255" t="s">
        <v>165</v>
      </c>
    </row>
    <row r="259" s="10" customFormat="1" ht="16.5" customHeight="1">
      <c r="B259" s="227"/>
      <c r="C259" s="228"/>
      <c r="D259" s="228"/>
      <c r="E259" s="229" t="s">
        <v>5</v>
      </c>
      <c r="F259" s="237" t="s">
        <v>1020</v>
      </c>
      <c r="G259" s="228"/>
      <c r="H259" s="228"/>
      <c r="I259" s="228"/>
      <c r="J259" s="228"/>
      <c r="K259" s="232">
        <v>1.375</v>
      </c>
      <c r="L259" s="228"/>
      <c r="M259" s="228"/>
      <c r="N259" s="228"/>
      <c r="O259" s="228"/>
      <c r="P259" s="228"/>
      <c r="Q259" s="228"/>
      <c r="R259" s="233"/>
      <c r="T259" s="234"/>
      <c r="U259" s="228"/>
      <c r="V259" s="228"/>
      <c r="W259" s="228"/>
      <c r="X259" s="228"/>
      <c r="Y259" s="228"/>
      <c r="Z259" s="228"/>
      <c r="AA259" s="235"/>
      <c r="AT259" s="236" t="s">
        <v>175</v>
      </c>
      <c r="AU259" s="236" t="s">
        <v>86</v>
      </c>
      <c r="AV259" s="10" t="s">
        <v>86</v>
      </c>
      <c r="AW259" s="10" t="s">
        <v>33</v>
      </c>
      <c r="AX259" s="10" t="s">
        <v>77</v>
      </c>
      <c r="AY259" s="236" t="s">
        <v>165</v>
      </c>
    </row>
    <row r="260" s="11" customFormat="1" ht="16.5" customHeight="1">
      <c r="B260" s="238"/>
      <c r="C260" s="239"/>
      <c r="D260" s="239"/>
      <c r="E260" s="240" t="s">
        <v>5</v>
      </c>
      <c r="F260" s="241" t="s">
        <v>183</v>
      </c>
      <c r="G260" s="239"/>
      <c r="H260" s="239"/>
      <c r="I260" s="239"/>
      <c r="J260" s="239"/>
      <c r="K260" s="242">
        <v>3.2000000000000002</v>
      </c>
      <c r="L260" s="239"/>
      <c r="M260" s="239"/>
      <c r="N260" s="239"/>
      <c r="O260" s="239"/>
      <c r="P260" s="239"/>
      <c r="Q260" s="239"/>
      <c r="R260" s="243"/>
      <c r="T260" s="244"/>
      <c r="U260" s="239"/>
      <c r="V260" s="239"/>
      <c r="W260" s="239"/>
      <c r="X260" s="239"/>
      <c r="Y260" s="239"/>
      <c r="Z260" s="239"/>
      <c r="AA260" s="245"/>
      <c r="AT260" s="246" t="s">
        <v>175</v>
      </c>
      <c r="AU260" s="246" t="s">
        <v>86</v>
      </c>
      <c r="AV260" s="11" t="s">
        <v>92</v>
      </c>
      <c r="AW260" s="11" t="s">
        <v>33</v>
      </c>
      <c r="AX260" s="11" t="s">
        <v>83</v>
      </c>
      <c r="AY260" s="246" t="s">
        <v>165</v>
      </c>
    </row>
    <row r="261" s="1" customFormat="1" ht="38.25" customHeight="1">
      <c r="B261" s="179"/>
      <c r="C261" s="215" t="s">
        <v>441</v>
      </c>
      <c r="D261" s="215" t="s">
        <v>166</v>
      </c>
      <c r="E261" s="216" t="s">
        <v>1021</v>
      </c>
      <c r="F261" s="217" t="s">
        <v>1022</v>
      </c>
      <c r="G261" s="217"/>
      <c r="H261" s="217"/>
      <c r="I261" s="217"/>
      <c r="J261" s="218" t="s">
        <v>169</v>
      </c>
      <c r="K261" s="219">
        <v>3.2000000000000002</v>
      </c>
      <c r="L261" s="220">
        <v>0</v>
      </c>
      <c r="M261" s="220"/>
      <c r="N261" s="219">
        <f>ROUND(L261*K261,3)</f>
        <v>0</v>
      </c>
      <c r="O261" s="219"/>
      <c r="P261" s="219"/>
      <c r="Q261" s="219"/>
      <c r="R261" s="183"/>
      <c r="T261" s="221" t="s">
        <v>5</v>
      </c>
      <c r="U261" s="58" t="s">
        <v>44</v>
      </c>
      <c r="V261" s="49"/>
      <c r="W261" s="222">
        <f>V261*K261</f>
        <v>0</v>
      </c>
      <c r="X261" s="222">
        <v>0</v>
      </c>
      <c r="Y261" s="222">
        <f>X261*K261</f>
        <v>0</v>
      </c>
      <c r="Z261" s="222">
        <v>0</v>
      </c>
      <c r="AA261" s="223">
        <f>Z261*K261</f>
        <v>0</v>
      </c>
      <c r="AR261" s="24" t="s">
        <v>92</v>
      </c>
      <c r="AT261" s="24" t="s">
        <v>166</v>
      </c>
      <c r="AU261" s="24" t="s">
        <v>86</v>
      </c>
      <c r="AY261" s="24" t="s">
        <v>165</v>
      </c>
      <c r="BE261" s="138">
        <f>IF(U261="základná",N261,0)</f>
        <v>0</v>
      </c>
      <c r="BF261" s="138">
        <f>IF(U261="znížená",N261,0)</f>
        <v>0</v>
      </c>
      <c r="BG261" s="138">
        <f>IF(U261="zákl. prenesená",N261,0)</f>
        <v>0</v>
      </c>
      <c r="BH261" s="138">
        <f>IF(U261="zníž. prenesená",N261,0)</f>
        <v>0</v>
      </c>
      <c r="BI261" s="138">
        <f>IF(U261="nulová",N261,0)</f>
        <v>0</v>
      </c>
      <c r="BJ261" s="24" t="s">
        <v>86</v>
      </c>
      <c r="BK261" s="224">
        <f>ROUND(L261*K261,3)</f>
        <v>0</v>
      </c>
      <c r="BL261" s="24" t="s">
        <v>92</v>
      </c>
      <c r="BM261" s="24" t="s">
        <v>1023</v>
      </c>
    </row>
    <row r="262" s="9" customFormat="1" ht="29.88" customHeight="1">
      <c r="B262" s="201"/>
      <c r="C262" s="202"/>
      <c r="D262" s="212" t="s">
        <v>824</v>
      </c>
      <c r="E262" s="212"/>
      <c r="F262" s="212"/>
      <c r="G262" s="212"/>
      <c r="H262" s="212"/>
      <c r="I262" s="212"/>
      <c r="J262" s="212"/>
      <c r="K262" s="212"/>
      <c r="L262" s="212"/>
      <c r="M262" s="212"/>
      <c r="N262" s="225">
        <f>BK262</f>
        <v>0</v>
      </c>
      <c r="O262" s="226"/>
      <c r="P262" s="226"/>
      <c r="Q262" s="226"/>
      <c r="R262" s="205"/>
      <c r="T262" s="206"/>
      <c r="U262" s="202"/>
      <c r="V262" s="202"/>
      <c r="W262" s="207">
        <f>SUM(W263:W277)</f>
        <v>0</v>
      </c>
      <c r="X262" s="202"/>
      <c r="Y262" s="207">
        <f>SUM(Y263:Y277)</f>
        <v>118.03313899999998</v>
      </c>
      <c r="Z262" s="202"/>
      <c r="AA262" s="208">
        <f>SUM(AA263:AA277)</f>
        <v>0</v>
      </c>
      <c r="AR262" s="209" t="s">
        <v>83</v>
      </c>
      <c r="AT262" s="210" t="s">
        <v>76</v>
      </c>
      <c r="AU262" s="210" t="s">
        <v>83</v>
      </c>
      <c r="AY262" s="209" t="s">
        <v>165</v>
      </c>
      <c r="BK262" s="211">
        <f>SUM(BK263:BK277)</f>
        <v>0</v>
      </c>
    </row>
    <row r="263" s="1" customFormat="1" ht="51" customHeight="1">
      <c r="B263" s="179"/>
      <c r="C263" s="215" t="s">
        <v>445</v>
      </c>
      <c r="D263" s="215" t="s">
        <v>166</v>
      </c>
      <c r="E263" s="216" t="s">
        <v>1024</v>
      </c>
      <c r="F263" s="217" t="s">
        <v>1025</v>
      </c>
      <c r="G263" s="217"/>
      <c r="H263" s="217"/>
      <c r="I263" s="217"/>
      <c r="J263" s="218" t="s">
        <v>169</v>
      </c>
      <c r="K263" s="219">
        <v>98.200000000000003</v>
      </c>
      <c r="L263" s="220">
        <v>0</v>
      </c>
      <c r="M263" s="220"/>
      <c r="N263" s="219">
        <f>ROUND(L263*K263,3)</f>
        <v>0</v>
      </c>
      <c r="O263" s="219"/>
      <c r="P263" s="219"/>
      <c r="Q263" s="219"/>
      <c r="R263" s="183"/>
      <c r="T263" s="221" t="s">
        <v>5</v>
      </c>
      <c r="U263" s="58" t="s">
        <v>44</v>
      </c>
      <c r="V263" s="49"/>
      <c r="W263" s="222">
        <f>V263*K263</f>
        <v>0</v>
      </c>
      <c r="X263" s="222">
        <v>0.37034</v>
      </c>
      <c r="Y263" s="222">
        <f>X263*K263</f>
        <v>36.367387999999998</v>
      </c>
      <c r="Z263" s="222">
        <v>0</v>
      </c>
      <c r="AA263" s="223">
        <f>Z263*K263</f>
        <v>0</v>
      </c>
      <c r="AR263" s="24" t="s">
        <v>92</v>
      </c>
      <c r="AT263" s="24" t="s">
        <v>166</v>
      </c>
      <c r="AU263" s="24" t="s">
        <v>86</v>
      </c>
      <c r="AY263" s="24" t="s">
        <v>165</v>
      </c>
      <c r="BE263" s="138">
        <f>IF(U263="základná",N263,0)</f>
        <v>0</v>
      </c>
      <c r="BF263" s="138">
        <f>IF(U263="znížená",N263,0)</f>
        <v>0</v>
      </c>
      <c r="BG263" s="138">
        <f>IF(U263="zákl. prenesená",N263,0)</f>
        <v>0</v>
      </c>
      <c r="BH263" s="138">
        <f>IF(U263="zníž. prenesená",N263,0)</f>
        <v>0</v>
      </c>
      <c r="BI263" s="138">
        <f>IF(U263="nulová",N263,0)</f>
        <v>0</v>
      </c>
      <c r="BJ263" s="24" t="s">
        <v>86</v>
      </c>
      <c r="BK263" s="224">
        <f>ROUND(L263*K263,3)</f>
        <v>0</v>
      </c>
      <c r="BL263" s="24" t="s">
        <v>92</v>
      </c>
      <c r="BM263" s="24" t="s">
        <v>1026</v>
      </c>
    </row>
    <row r="264" s="10" customFormat="1" ht="16.5" customHeight="1">
      <c r="B264" s="227"/>
      <c r="C264" s="228"/>
      <c r="D264" s="228"/>
      <c r="E264" s="229" t="s">
        <v>5</v>
      </c>
      <c r="F264" s="230" t="s">
        <v>1027</v>
      </c>
      <c r="G264" s="231"/>
      <c r="H264" s="231"/>
      <c r="I264" s="231"/>
      <c r="J264" s="228"/>
      <c r="K264" s="232">
        <v>60</v>
      </c>
      <c r="L264" s="228"/>
      <c r="M264" s="228"/>
      <c r="N264" s="228"/>
      <c r="O264" s="228"/>
      <c r="P264" s="228"/>
      <c r="Q264" s="228"/>
      <c r="R264" s="233"/>
      <c r="T264" s="234"/>
      <c r="U264" s="228"/>
      <c r="V264" s="228"/>
      <c r="W264" s="228"/>
      <c r="X264" s="228"/>
      <c r="Y264" s="228"/>
      <c r="Z264" s="228"/>
      <c r="AA264" s="235"/>
      <c r="AT264" s="236" t="s">
        <v>175</v>
      </c>
      <c r="AU264" s="236" t="s">
        <v>86</v>
      </c>
      <c r="AV264" s="10" t="s">
        <v>86</v>
      </c>
      <c r="AW264" s="10" t="s">
        <v>33</v>
      </c>
      <c r="AX264" s="10" t="s">
        <v>77</v>
      </c>
      <c r="AY264" s="236" t="s">
        <v>165</v>
      </c>
    </row>
    <row r="265" s="10" customFormat="1" ht="25.5" customHeight="1">
      <c r="B265" s="227"/>
      <c r="C265" s="228"/>
      <c r="D265" s="228"/>
      <c r="E265" s="229" t="s">
        <v>5</v>
      </c>
      <c r="F265" s="237" t="s">
        <v>1028</v>
      </c>
      <c r="G265" s="228"/>
      <c r="H265" s="228"/>
      <c r="I265" s="228"/>
      <c r="J265" s="228"/>
      <c r="K265" s="232">
        <v>21.199999999999999</v>
      </c>
      <c r="L265" s="228"/>
      <c r="M265" s="228"/>
      <c r="N265" s="228"/>
      <c r="O265" s="228"/>
      <c r="P265" s="228"/>
      <c r="Q265" s="228"/>
      <c r="R265" s="233"/>
      <c r="T265" s="234"/>
      <c r="U265" s="228"/>
      <c r="V265" s="228"/>
      <c r="W265" s="228"/>
      <c r="X265" s="228"/>
      <c r="Y265" s="228"/>
      <c r="Z265" s="228"/>
      <c r="AA265" s="235"/>
      <c r="AT265" s="236" t="s">
        <v>175</v>
      </c>
      <c r="AU265" s="236" t="s">
        <v>86</v>
      </c>
      <c r="AV265" s="10" t="s">
        <v>86</v>
      </c>
      <c r="AW265" s="10" t="s">
        <v>33</v>
      </c>
      <c r="AX265" s="10" t="s">
        <v>77</v>
      </c>
      <c r="AY265" s="236" t="s">
        <v>165</v>
      </c>
    </row>
    <row r="266" s="10" customFormat="1" ht="16.5" customHeight="1">
      <c r="B266" s="227"/>
      <c r="C266" s="228"/>
      <c r="D266" s="228"/>
      <c r="E266" s="229" t="s">
        <v>5</v>
      </c>
      <c r="F266" s="237" t="s">
        <v>1029</v>
      </c>
      <c r="G266" s="228"/>
      <c r="H266" s="228"/>
      <c r="I266" s="228"/>
      <c r="J266" s="228"/>
      <c r="K266" s="232">
        <v>17</v>
      </c>
      <c r="L266" s="228"/>
      <c r="M266" s="228"/>
      <c r="N266" s="228"/>
      <c r="O266" s="228"/>
      <c r="P266" s="228"/>
      <c r="Q266" s="228"/>
      <c r="R266" s="233"/>
      <c r="T266" s="234"/>
      <c r="U266" s="228"/>
      <c r="V266" s="228"/>
      <c r="W266" s="228"/>
      <c r="X266" s="228"/>
      <c r="Y266" s="228"/>
      <c r="Z266" s="228"/>
      <c r="AA266" s="235"/>
      <c r="AT266" s="236" t="s">
        <v>175</v>
      </c>
      <c r="AU266" s="236" t="s">
        <v>86</v>
      </c>
      <c r="AV266" s="10" t="s">
        <v>86</v>
      </c>
      <c r="AW266" s="10" t="s">
        <v>33</v>
      </c>
      <c r="AX266" s="10" t="s">
        <v>77</v>
      </c>
      <c r="AY266" s="236" t="s">
        <v>165</v>
      </c>
    </row>
    <row r="267" s="11" customFormat="1" ht="16.5" customHeight="1">
      <c r="B267" s="238"/>
      <c r="C267" s="239"/>
      <c r="D267" s="239"/>
      <c r="E267" s="240" t="s">
        <v>5</v>
      </c>
      <c r="F267" s="241" t="s">
        <v>183</v>
      </c>
      <c r="G267" s="239"/>
      <c r="H267" s="239"/>
      <c r="I267" s="239"/>
      <c r="J267" s="239"/>
      <c r="K267" s="242">
        <v>98.200000000000003</v>
      </c>
      <c r="L267" s="239"/>
      <c r="M267" s="239"/>
      <c r="N267" s="239"/>
      <c r="O267" s="239"/>
      <c r="P267" s="239"/>
      <c r="Q267" s="239"/>
      <c r="R267" s="243"/>
      <c r="T267" s="244"/>
      <c r="U267" s="239"/>
      <c r="V267" s="239"/>
      <c r="W267" s="239"/>
      <c r="X267" s="239"/>
      <c r="Y267" s="239"/>
      <c r="Z267" s="239"/>
      <c r="AA267" s="245"/>
      <c r="AT267" s="246" t="s">
        <v>175</v>
      </c>
      <c r="AU267" s="246" t="s">
        <v>86</v>
      </c>
      <c r="AV267" s="11" t="s">
        <v>92</v>
      </c>
      <c r="AW267" s="11" t="s">
        <v>33</v>
      </c>
      <c r="AX267" s="11" t="s">
        <v>83</v>
      </c>
      <c r="AY267" s="246" t="s">
        <v>165</v>
      </c>
    </row>
    <row r="268" s="1" customFormat="1" ht="25.5" customHeight="1">
      <c r="B268" s="179"/>
      <c r="C268" s="215" t="s">
        <v>449</v>
      </c>
      <c r="D268" s="215" t="s">
        <v>166</v>
      </c>
      <c r="E268" s="216" t="s">
        <v>1030</v>
      </c>
      <c r="F268" s="217" t="s">
        <v>1031</v>
      </c>
      <c r="G268" s="217"/>
      <c r="H268" s="217"/>
      <c r="I268" s="217"/>
      <c r="J268" s="218" t="s">
        <v>169</v>
      </c>
      <c r="K268" s="219">
        <v>177.40000000000001</v>
      </c>
      <c r="L268" s="220">
        <v>0</v>
      </c>
      <c r="M268" s="220"/>
      <c r="N268" s="219">
        <f>ROUND(L268*K268,3)</f>
        <v>0</v>
      </c>
      <c r="O268" s="219"/>
      <c r="P268" s="219"/>
      <c r="Q268" s="219"/>
      <c r="R268" s="183"/>
      <c r="T268" s="221" t="s">
        <v>5</v>
      </c>
      <c r="U268" s="58" t="s">
        <v>44</v>
      </c>
      <c r="V268" s="49"/>
      <c r="W268" s="222">
        <f>V268*K268</f>
        <v>0</v>
      </c>
      <c r="X268" s="222">
        <v>0.30993999999999999</v>
      </c>
      <c r="Y268" s="222">
        <f>X268*K268</f>
        <v>54.983356000000001</v>
      </c>
      <c r="Z268" s="222">
        <v>0</v>
      </c>
      <c r="AA268" s="223">
        <f>Z268*K268</f>
        <v>0</v>
      </c>
      <c r="AR268" s="24" t="s">
        <v>92</v>
      </c>
      <c r="AT268" s="24" t="s">
        <v>166</v>
      </c>
      <c r="AU268" s="24" t="s">
        <v>86</v>
      </c>
      <c r="AY268" s="24" t="s">
        <v>165</v>
      </c>
      <c r="BE268" s="138">
        <f>IF(U268="základná",N268,0)</f>
        <v>0</v>
      </c>
      <c r="BF268" s="138">
        <f>IF(U268="znížená",N268,0)</f>
        <v>0</v>
      </c>
      <c r="BG268" s="138">
        <f>IF(U268="zákl. prenesená",N268,0)</f>
        <v>0</v>
      </c>
      <c r="BH268" s="138">
        <f>IF(U268="zníž. prenesená",N268,0)</f>
        <v>0</v>
      </c>
      <c r="BI268" s="138">
        <f>IF(U268="nulová",N268,0)</f>
        <v>0</v>
      </c>
      <c r="BJ268" s="24" t="s">
        <v>86</v>
      </c>
      <c r="BK268" s="224">
        <f>ROUND(L268*K268,3)</f>
        <v>0</v>
      </c>
      <c r="BL268" s="24" t="s">
        <v>92</v>
      </c>
      <c r="BM268" s="24" t="s">
        <v>1032</v>
      </c>
    </row>
    <row r="269" s="1" customFormat="1" ht="25.5" customHeight="1">
      <c r="B269" s="179"/>
      <c r="C269" s="215" t="s">
        <v>639</v>
      </c>
      <c r="D269" s="215" t="s">
        <v>166</v>
      </c>
      <c r="E269" s="216" t="s">
        <v>1033</v>
      </c>
      <c r="F269" s="217" t="s">
        <v>1034</v>
      </c>
      <c r="G269" s="217"/>
      <c r="H269" s="217"/>
      <c r="I269" s="217"/>
      <c r="J269" s="218" t="s">
        <v>169</v>
      </c>
      <c r="K269" s="219">
        <v>70.939999999999998</v>
      </c>
      <c r="L269" s="220">
        <v>0</v>
      </c>
      <c r="M269" s="220"/>
      <c r="N269" s="219">
        <f>ROUND(L269*K269,3)</f>
        <v>0</v>
      </c>
      <c r="O269" s="219"/>
      <c r="P269" s="219"/>
      <c r="Q269" s="219"/>
      <c r="R269" s="183"/>
      <c r="T269" s="221" t="s">
        <v>5</v>
      </c>
      <c r="U269" s="58" t="s">
        <v>44</v>
      </c>
      <c r="V269" s="49"/>
      <c r="W269" s="222">
        <f>V269*K269</f>
        <v>0</v>
      </c>
      <c r="X269" s="222">
        <v>0.112</v>
      </c>
      <c r="Y269" s="222">
        <f>X269*K269</f>
        <v>7.9452800000000003</v>
      </c>
      <c r="Z269" s="222">
        <v>0</v>
      </c>
      <c r="AA269" s="223">
        <f>Z269*K269</f>
        <v>0</v>
      </c>
      <c r="AR269" s="24" t="s">
        <v>92</v>
      </c>
      <c r="AT269" s="24" t="s">
        <v>166</v>
      </c>
      <c r="AU269" s="24" t="s">
        <v>86</v>
      </c>
      <c r="AY269" s="24" t="s">
        <v>165</v>
      </c>
      <c r="BE269" s="138">
        <f>IF(U269="základná",N269,0)</f>
        <v>0</v>
      </c>
      <c r="BF269" s="138">
        <f>IF(U269="znížená",N269,0)</f>
        <v>0</v>
      </c>
      <c r="BG269" s="138">
        <f>IF(U269="zákl. prenesená",N269,0)</f>
        <v>0</v>
      </c>
      <c r="BH269" s="138">
        <f>IF(U269="zníž. prenesená",N269,0)</f>
        <v>0</v>
      </c>
      <c r="BI269" s="138">
        <f>IF(U269="nulová",N269,0)</f>
        <v>0</v>
      </c>
      <c r="BJ269" s="24" t="s">
        <v>86</v>
      </c>
      <c r="BK269" s="224">
        <f>ROUND(L269*K269,3)</f>
        <v>0</v>
      </c>
      <c r="BL269" s="24" t="s">
        <v>92</v>
      </c>
      <c r="BM269" s="24" t="s">
        <v>1035</v>
      </c>
    </row>
    <row r="270" s="1" customFormat="1" ht="16.5" customHeight="1">
      <c r="B270" s="179"/>
      <c r="C270" s="266" t="s">
        <v>643</v>
      </c>
      <c r="D270" s="266" t="s">
        <v>294</v>
      </c>
      <c r="E270" s="267" t="s">
        <v>1036</v>
      </c>
      <c r="F270" s="268" t="s">
        <v>1037</v>
      </c>
      <c r="G270" s="268"/>
      <c r="H270" s="268"/>
      <c r="I270" s="268"/>
      <c r="J270" s="269" t="s">
        <v>169</v>
      </c>
      <c r="K270" s="270">
        <v>74</v>
      </c>
      <c r="L270" s="271">
        <v>0</v>
      </c>
      <c r="M270" s="271"/>
      <c r="N270" s="270">
        <f>ROUND(L270*K270,3)</f>
        <v>0</v>
      </c>
      <c r="O270" s="219"/>
      <c r="P270" s="219"/>
      <c r="Q270" s="219"/>
      <c r="R270" s="183"/>
      <c r="T270" s="221" t="s">
        <v>5</v>
      </c>
      <c r="U270" s="58" t="s">
        <v>44</v>
      </c>
      <c r="V270" s="49"/>
      <c r="W270" s="222">
        <f>V270*K270</f>
        <v>0</v>
      </c>
      <c r="X270" s="222">
        <v>0.16783999999999999</v>
      </c>
      <c r="Y270" s="222">
        <f>X270*K270</f>
        <v>12.420159999999999</v>
      </c>
      <c r="Z270" s="222">
        <v>0</v>
      </c>
      <c r="AA270" s="223">
        <f>Z270*K270</f>
        <v>0</v>
      </c>
      <c r="AR270" s="24" t="s">
        <v>104</v>
      </c>
      <c r="AT270" s="24" t="s">
        <v>294</v>
      </c>
      <c r="AU270" s="24" t="s">
        <v>86</v>
      </c>
      <c r="AY270" s="24" t="s">
        <v>165</v>
      </c>
      <c r="BE270" s="138">
        <f>IF(U270="základná",N270,0)</f>
        <v>0</v>
      </c>
      <c r="BF270" s="138">
        <f>IF(U270="znížená",N270,0)</f>
        <v>0</v>
      </c>
      <c r="BG270" s="138">
        <f>IF(U270="zákl. prenesená",N270,0)</f>
        <v>0</v>
      </c>
      <c r="BH270" s="138">
        <f>IF(U270="zníž. prenesená",N270,0)</f>
        <v>0</v>
      </c>
      <c r="BI270" s="138">
        <f>IF(U270="nulová",N270,0)</f>
        <v>0</v>
      </c>
      <c r="BJ270" s="24" t="s">
        <v>86</v>
      </c>
      <c r="BK270" s="224">
        <f>ROUND(L270*K270,3)</f>
        <v>0</v>
      </c>
      <c r="BL270" s="24" t="s">
        <v>92</v>
      </c>
      <c r="BM270" s="24" t="s">
        <v>1038</v>
      </c>
    </row>
    <row r="271" s="10" customFormat="1" ht="16.5" customHeight="1">
      <c r="B271" s="227"/>
      <c r="C271" s="228"/>
      <c r="D271" s="228"/>
      <c r="E271" s="229" t="s">
        <v>5</v>
      </c>
      <c r="F271" s="230" t="s">
        <v>1039</v>
      </c>
      <c r="G271" s="231"/>
      <c r="H271" s="231"/>
      <c r="I271" s="231"/>
      <c r="J271" s="228"/>
      <c r="K271" s="232">
        <v>73.067999999999998</v>
      </c>
      <c r="L271" s="228"/>
      <c r="M271" s="228"/>
      <c r="N271" s="228"/>
      <c r="O271" s="228"/>
      <c r="P271" s="228"/>
      <c r="Q271" s="228"/>
      <c r="R271" s="233"/>
      <c r="T271" s="234"/>
      <c r="U271" s="228"/>
      <c r="V271" s="228"/>
      <c r="W271" s="228"/>
      <c r="X271" s="228"/>
      <c r="Y271" s="228"/>
      <c r="Z271" s="228"/>
      <c r="AA271" s="235"/>
      <c r="AT271" s="236" t="s">
        <v>175</v>
      </c>
      <c r="AU271" s="236" t="s">
        <v>86</v>
      </c>
      <c r="AV271" s="10" t="s">
        <v>86</v>
      </c>
      <c r="AW271" s="10" t="s">
        <v>33</v>
      </c>
      <c r="AX271" s="10" t="s">
        <v>77</v>
      </c>
      <c r="AY271" s="236" t="s">
        <v>165</v>
      </c>
    </row>
    <row r="272" s="11" customFormat="1" ht="16.5" customHeight="1">
      <c r="B272" s="238"/>
      <c r="C272" s="239"/>
      <c r="D272" s="239"/>
      <c r="E272" s="240" t="s">
        <v>5</v>
      </c>
      <c r="F272" s="241" t="s">
        <v>183</v>
      </c>
      <c r="G272" s="239"/>
      <c r="H272" s="239"/>
      <c r="I272" s="239"/>
      <c r="J272" s="239"/>
      <c r="K272" s="242">
        <v>73.067999999999998</v>
      </c>
      <c r="L272" s="239"/>
      <c r="M272" s="239"/>
      <c r="N272" s="239"/>
      <c r="O272" s="239"/>
      <c r="P272" s="239"/>
      <c r="Q272" s="239"/>
      <c r="R272" s="243"/>
      <c r="T272" s="244"/>
      <c r="U272" s="239"/>
      <c r="V272" s="239"/>
      <c r="W272" s="239"/>
      <c r="X272" s="239"/>
      <c r="Y272" s="239"/>
      <c r="Z272" s="239"/>
      <c r="AA272" s="245"/>
      <c r="AT272" s="246" t="s">
        <v>175</v>
      </c>
      <c r="AU272" s="246" t="s">
        <v>86</v>
      </c>
      <c r="AV272" s="11" t="s">
        <v>92</v>
      </c>
      <c r="AW272" s="11" t="s">
        <v>33</v>
      </c>
      <c r="AX272" s="11" t="s">
        <v>77</v>
      </c>
      <c r="AY272" s="246" t="s">
        <v>165</v>
      </c>
    </row>
    <row r="273" s="10" customFormat="1" ht="16.5" customHeight="1">
      <c r="B273" s="227"/>
      <c r="C273" s="228"/>
      <c r="D273" s="228"/>
      <c r="E273" s="229" t="s">
        <v>5</v>
      </c>
      <c r="F273" s="237" t="s">
        <v>1040</v>
      </c>
      <c r="G273" s="228"/>
      <c r="H273" s="228"/>
      <c r="I273" s="228"/>
      <c r="J273" s="228"/>
      <c r="K273" s="232">
        <v>74</v>
      </c>
      <c r="L273" s="228"/>
      <c r="M273" s="228"/>
      <c r="N273" s="228"/>
      <c r="O273" s="228"/>
      <c r="P273" s="228"/>
      <c r="Q273" s="228"/>
      <c r="R273" s="233"/>
      <c r="T273" s="234"/>
      <c r="U273" s="228"/>
      <c r="V273" s="228"/>
      <c r="W273" s="228"/>
      <c r="X273" s="228"/>
      <c r="Y273" s="228"/>
      <c r="Z273" s="228"/>
      <c r="AA273" s="235"/>
      <c r="AT273" s="236" t="s">
        <v>175</v>
      </c>
      <c r="AU273" s="236" t="s">
        <v>86</v>
      </c>
      <c r="AV273" s="10" t="s">
        <v>86</v>
      </c>
      <c r="AW273" s="10" t="s">
        <v>33</v>
      </c>
      <c r="AX273" s="10" t="s">
        <v>83</v>
      </c>
      <c r="AY273" s="236" t="s">
        <v>165</v>
      </c>
    </row>
    <row r="274" s="1" customFormat="1" ht="25.5" customHeight="1">
      <c r="B274" s="179"/>
      <c r="C274" s="215" t="s">
        <v>648</v>
      </c>
      <c r="D274" s="215" t="s">
        <v>166</v>
      </c>
      <c r="E274" s="216" t="s">
        <v>1041</v>
      </c>
      <c r="F274" s="217" t="s">
        <v>1042</v>
      </c>
      <c r="G274" s="217"/>
      <c r="H274" s="217"/>
      <c r="I274" s="217"/>
      <c r="J274" s="218" t="s">
        <v>286</v>
      </c>
      <c r="K274" s="219">
        <v>15.699999999999999</v>
      </c>
      <c r="L274" s="220">
        <v>0</v>
      </c>
      <c r="M274" s="220"/>
      <c r="N274" s="219">
        <f>ROUND(L274*K274,3)</f>
        <v>0</v>
      </c>
      <c r="O274" s="219"/>
      <c r="P274" s="219"/>
      <c r="Q274" s="219"/>
      <c r="R274" s="183"/>
      <c r="T274" s="221" t="s">
        <v>5</v>
      </c>
      <c r="U274" s="58" t="s">
        <v>44</v>
      </c>
      <c r="V274" s="49"/>
      <c r="W274" s="222">
        <f>V274*K274</f>
        <v>0</v>
      </c>
      <c r="X274" s="222">
        <v>0.33484999999999998</v>
      </c>
      <c r="Y274" s="222">
        <f>X274*K274</f>
        <v>5.2571449999999995</v>
      </c>
      <c r="Z274" s="222">
        <v>0</v>
      </c>
      <c r="AA274" s="223">
        <f>Z274*K274</f>
        <v>0</v>
      </c>
      <c r="AR274" s="24" t="s">
        <v>92</v>
      </c>
      <c r="AT274" s="24" t="s">
        <v>166</v>
      </c>
      <c r="AU274" s="24" t="s">
        <v>86</v>
      </c>
      <c r="AY274" s="24" t="s">
        <v>165</v>
      </c>
      <c r="BE274" s="138">
        <f>IF(U274="základná",N274,0)</f>
        <v>0</v>
      </c>
      <c r="BF274" s="138">
        <f>IF(U274="znížená",N274,0)</f>
        <v>0</v>
      </c>
      <c r="BG274" s="138">
        <f>IF(U274="zákl. prenesená",N274,0)</f>
        <v>0</v>
      </c>
      <c r="BH274" s="138">
        <f>IF(U274="zníž. prenesená",N274,0)</f>
        <v>0</v>
      </c>
      <c r="BI274" s="138">
        <f>IF(U274="nulová",N274,0)</f>
        <v>0</v>
      </c>
      <c r="BJ274" s="24" t="s">
        <v>86</v>
      </c>
      <c r="BK274" s="224">
        <f>ROUND(L274*K274,3)</f>
        <v>0</v>
      </c>
      <c r="BL274" s="24" t="s">
        <v>92</v>
      </c>
      <c r="BM274" s="24" t="s">
        <v>1043</v>
      </c>
    </row>
    <row r="275" s="1" customFormat="1" ht="16.5" customHeight="1">
      <c r="B275" s="179"/>
      <c r="C275" s="266" t="s">
        <v>650</v>
      </c>
      <c r="D275" s="266" t="s">
        <v>294</v>
      </c>
      <c r="E275" s="267" t="s">
        <v>1044</v>
      </c>
      <c r="F275" s="268" t="s">
        <v>1045</v>
      </c>
      <c r="G275" s="268"/>
      <c r="H275" s="268"/>
      <c r="I275" s="268"/>
      <c r="J275" s="269" t="s">
        <v>297</v>
      </c>
      <c r="K275" s="270">
        <v>15.699999999999999</v>
      </c>
      <c r="L275" s="271">
        <v>0</v>
      </c>
      <c r="M275" s="271"/>
      <c r="N275" s="270">
        <f>ROUND(L275*K275,3)</f>
        <v>0</v>
      </c>
      <c r="O275" s="219"/>
      <c r="P275" s="219"/>
      <c r="Q275" s="219"/>
      <c r="R275" s="183"/>
      <c r="T275" s="221" t="s">
        <v>5</v>
      </c>
      <c r="U275" s="58" t="s">
        <v>44</v>
      </c>
      <c r="V275" s="49"/>
      <c r="W275" s="222">
        <f>V275*K275</f>
        <v>0</v>
      </c>
      <c r="X275" s="222">
        <v>0.059999999999999998</v>
      </c>
      <c r="Y275" s="222">
        <f>X275*K275</f>
        <v>0.94199999999999995</v>
      </c>
      <c r="Z275" s="222">
        <v>0</v>
      </c>
      <c r="AA275" s="223">
        <f>Z275*K275</f>
        <v>0</v>
      </c>
      <c r="AR275" s="24" t="s">
        <v>104</v>
      </c>
      <c r="AT275" s="24" t="s">
        <v>294</v>
      </c>
      <c r="AU275" s="24" t="s">
        <v>86</v>
      </c>
      <c r="AY275" s="24" t="s">
        <v>165</v>
      </c>
      <c r="BE275" s="138">
        <f>IF(U275="základná",N275,0)</f>
        <v>0</v>
      </c>
      <c r="BF275" s="138">
        <f>IF(U275="znížená",N275,0)</f>
        <v>0</v>
      </c>
      <c r="BG275" s="138">
        <f>IF(U275="zákl. prenesená",N275,0)</f>
        <v>0</v>
      </c>
      <c r="BH275" s="138">
        <f>IF(U275="zníž. prenesená",N275,0)</f>
        <v>0</v>
      </c>
      <c r="BI275" s="138">
        <f>IF(U275="nulová",N275,0)</f>
        <v>0</v>
      </c>
      <c r="BJ275" s="24" t="s">
        <v>86</v>
      </c>
      <c r="BK275" s="224">
        <f>ROUND(L275*K275,3)</f>
        <v>0</v>
      </c>
      <c r="BL275" s="24" t="s">
        <v>92</v>
      </c>
      <c r="BM275" s="24" t="s">
        <v>1046</v>
      </c>
    </row>
    <row r="276" s="1" customFormat="1" ht="16.5" customHeight="1">
      <c r="B276" s="179"/>
      <c r="C276" s="266" t="s">
        <v>655</v>
      </c>
      <c r="D276" s="266" t="s">
        <v>294</v>
      </c>
      <c r="E276" s="267" t="s">
        <v>1047</v>
      </c>
      <c r="F276" s="268" t="s">
        <v>1048</v>
      </c>
      <c r="G276" s="268"/>
      <c r="H276" s="268"/>
      <c r="I276" s="268"/>
      <c r="J276" s="269" t="s">
        <v>297</v>
      </c>
      <c r="K276" s="270">
        <v>15.699999999999999</v>
      </c>
      <c r="L276" s="271">
        <v>0</v>
      </c>
      <c r="M276" s="271"/>
      <c r="N276" s="270">
        <f>ROUND(L276*K276,3)</f>
        <v>0</v>
      </c>
      <c r="O276" s="219"/>
      <c r="P276" s="219"/>
      <c r="Q276" s="219"/>
      <c r="R276" s="183"/>
      <c r="T276" s="221" t="s">
        <v>5</v>
      </c>
      <c r="U276" s="58" t="s">
        <v>44</v>
      </c>
      <c r="V276" s="49"/>
      <c r="W276" s="222">
        <f>V276*K276</f>
        <v>0</v>
      </c>
      <c r="X276" s="222">
        <v>0.0073000000000000001</v>
      </c>
      <c r="Y276" s="222">
        <f>X276*K276</f>
        <v>0.11460999999999999</v>
      </c>
      <c r="Z276" s="222">
        <v>0</v>
      </c>
      <c r="AA276" s="223">
        <f>Z276*K276</f>
        <v>0</v>
      </c>
      <c r="AR276" s="24" t="s">
        <v>104</v>
      </c>
      <c r="AT276" s="24" t="s">
        <v>294</v>
      </c>
      <c r="AU276" s="24" t="s">
        <v>86</v>
      </c>
      <c r="AY276" s="24" t="s">
        <v>165</v>
      </c>
      <c r="BE276" s="138">
        <f>IF(U276="základná",N276,0)</f>
        <v>0</v>
      </c>
      <c r="BF276" s="138">
        <f>IF(U276="znížená",N276,0)</f>
        <v>0</v>
      </c>
      <c r="BG276" s="138">
        <f>IF(U276="zákl. prenesená",N276,0)</f>
        <v>0</v>
      </c>
      <c r="BH276" s="138">
        <f>IF(U276="zníž. prenesená",N276,0)</f>
        <v>0</v>
      </c>
      <c r="BI276" s="138">
        <f>IF(U276="nulová",N276,0)</f>
        <v>0</v>
      </c>
      <c r="BJ276" s="24" t="s">
        <v>86</v>
      </c>
      <c r="BK276" s="224">
        <f>ROUND(L276*K276,3)</f>
        <v>0</v>
      </c>
      <c r="BL276" s="24" t="s">
        <v>92</v>
      </c>
      <c r="BM276" s="24" t="s">
        <v>1049</v>
      </c>
    </row>
    <row r="277" s="1" customFormat="1" ht="16.5" customHeight="1">
      <c r="B277" s="179"/>
      <c r="C277" s="266" t="s">
        <v>659</v>
      </c>
      <c r="D277" s="266" t="s">
        <v>294</v>
      </c>
      <c r="E277" s="267" t="s">
        <v>1050</v>
      </c>
      <c r="F277" s="268" t="s">
        <v>1051</v>
      </c>
      <c r="G277" s="268"/>
      <c r="H277" s="268"/>
      <c r="I277" s="268"/>
      <c r="J277" s="269" t="s">
        <v>297</v>
      </c>
      <c r="K277" s="270">
        <v>64</v>
      </c>
      <c r="L277" s="271">
        <v>0</v>
      </c>
      <c r="M277" s="271"/>
      <c r="N277" s="270">
        <f>ROUND(L277*K277,3)</f>
        <v>0</v>
      </c>
      <c r="O277" s="219"/>
      <c r="P277" s="219"/>
      <c r="Q277" s="219"/>
      <c r="R277" s="183"/>
      <c r="T277" s="221" t="s">
        <v>5</v>
      </c>
      <c r="U277" s="58" t="s">
        <v>44</v>
      </c>
      <c r="V277" s="49"/>
      <c r="W277" s="222">
        <f>V277*K277</f>
        <v>0</v>
      </c>
      <c r="X277" s="222">
        <v>5.0000000000000002E-05</v>
      </c>
      <c r="Y277" s="222">
        <f>X277*K277</f>
        <v>0.0032000000000000002</v>
      </c>
      <c r="Z277" s="222">
        <v>0</v>
      </c>
      <c r="AA277" s="223">
        <f>Z277*K277</f>
        <v>0</v>
      </c>
      <c r="AR277" s="24" t="s">
        <v>104</v>
      </c>
      <c r="AT277" s="24" t="s">
        <v>294</v>
      </c>
      <c r="AU277" s="24" t="s">
        <v>86</v>
      </c>
      <c r="AY277" s="24" t="s">
        <v>165</v>
      </c>
      <c r="BE277" s="138">
        <f>IF(U277="základná",N277,0)</f>
        <v>0</v>
      </c>
      <c r="BF277" s="138">
        <f>IF(U277="znížená",N277,0)</f>
        <v>0</v>
      </c>
      <c r="BG277" s="138">
        <f>IF(U277="zákl. prenesená",N277,0)</f>
        <v>0</v>
      </c>
      <c r="BH277" s="138">
        <f>IF(U277="zníž. prenesená",N277,0)</f>
        <v>0</v>
      </c>
      <c r="BI277" s="138">
        <f>IF(U277="nulová",N277,0)</f>
        <v>0</v>
      </c>
      <c r="BJ277" s="24" t="s">
        <v>86</v>
      </c>
      <c r="BK277" s="224">
        <f>ROUND(L277*K277,3)</f>
        <v>0</v>
      </c>
      <c r="BL277" s="24" t="s">
        <v>92</v>
      </c>
      <c r="BM277" s="24" t="s">
        <v>1052</v>
      </c>
    </row>
    <row r="278" s="9" customFormat="1" ht="29.88" customHeight="1">
      <c r="B278" s="201"/>
      <c r="C278" s="202"/>
      <c r="D278" s="212" t="s">
        <v>132</v>
      </c>
      <c r="E278" s="212"/>
      <c r="F278" s="212"/>
      <c r="G278" s="212"/>
      <c r="H278" s="212"/>
      <c r="I278" s="212"/>
      <c r="J278" s="212"/>
      <c r="K278" s="212"/>
      <c r="L278" s="212"/>
      <c r="M278" s="212"/>
      <c r="N278" s="225">
        <f>BK278</f>
        <v>0</v>
      </c>
      <c r="O278" s="226"/>
      <c r="P278" s="226"/>
      <c r="Q278" s="226"/>
      <c r="R278" s="205"/>
      <c r="T278" s="206"/>
      <c r="U278" s="202"/>
      <c r="V278" s="202"/>
      <c r="W278" s="207">
        <f>SUM(W279:W320)</f>
        <v>0</v>
      </c>
      <c r="X278" s="202"/>
      <c r="Y278" s="207">
        <f>SUM(Y279:Y320)</f>
        <v>56.150799309999996</v>
      </c>
      <c r="Z278" s="202"/>
      <c r="AA278" s="208">
        <f>SUM(AA279:AA320)</f>
        <v>0</v>
      </c>
      <c r="AR278" s="209" t="s">
        <v>83</v>
      </c>
      <c r="AT278" s="210" t="s">
        <v>76</v>
      </c>
      <c r="AU278" s="210" t="s">
        <v>83</v>
      </c>
      <c r="AY278" s="209" t="s">
        <v>165</v>
      </c>
      <c r="BK278" s="211">
        <f>SUM(BK279:BK320)</f>
        <v>0</v>
      </c>
    </row>
    <row r="279" s="1" customFormat="1" ht="38.25" customHeight="1">
      <c r="B279" s="179"/>
      <c r="C279" s="215" t="s">
        <v>664</v>
      </c>
      <c r="D279" s="215" t="s">
        <v>166</v>
      </c>
      <c r="E279" s="216" t="s">
        <v>1053</v>
      </c>
      <c r="F279" s="217" t="s">
        <v>1054</v>
      </c>
      <c r="G279" s="217"/>
      <c r="H279" s="217"/>
      <c r="I279" s="217"/>
      <c r="J279" s="218" t="s">
        <v>169</v>
      </c>
      <c r="K279" s="219">
        <v>202.37600000000001</v>
      </c>
      <c r="L279" s="220">
        <v>0</v>
      </c>
      <c r="M279" s="220"/>
      <c r="N279" s="219">
        <f>ROUND(L279*K279,3)</f>
        <v>0</v>
      </c>
      <c r="O279" s="219"/>
      <c r="P279" s="219"/>
      <c r="Q279" s="219"/>
      <c r="R279" s="183"/>
      <c r="T279" s="221" t="s">
        <v>5</v>
      </c>
      <c r="U279" s="58" t="s">
        <v>44</v>
      </c>
      <c r="V279" s="49"/>
      <c r="W279" s="222">
        <f>V279*K279</f>
        <v>0</v>
      </c>
      <c r="X279" s="222">
        <v>0.01899</v>
      </c>
      <c r="Y279" s="222">
        <f>X279*K279</f>
        <v>3.8431202400000002</v>
      </c>
      <c r="Z279" s="222">
        <v>0</v>
      </c>
      <c r="AA279" s="223">
        <f>Z279*K279</f>
        <v>0</v>
      </c>
      <c r="AR279" s="24" t="s">
        <v>92</v>
      </c>
      <c r="AT279" s="24" t="s">
        <v>166</v>
      </c>
      <c r="AU279" s="24" t="s">
        <v>86</v>
      </c>
      <c r="AY279" s="24" t="s">
        <v>165</v>
      </c>
      <c r="BE279" s="138">
        <f>IF(U279="základná",N279,0)</f>
        <v>0</v>
      </c>
      <c r="BF279" s="138">
        <f>IF(U279="znížená",N279,0)</f>
        <v>0</v>
      </c>
      <c r="BG279" s="138">
        <f>IF(U279="zákl. prenesená",N279,0)</f>
        <v>0</v>
      </c>
      <c r="BH279" s="138">
        <f>IF(U279="zníž. prenesená",N279,0)</f>
        <v>0</v>
      </c>
      <c r="BI279" s="138">
        <f>IF(U279="nulová",N279,0)</f>
        <v>0</v>
      </c>
      <c r="BJ279" s="24" t="s">
        <v>86</v>
      </c>
      <c r="BK279" s="224">
        <f>ROUND(L279*K279,3)</f>
        <v>0</v>
      </c>
      <c r="BL279" s="24" t="s">
        <v>92</v>
      </c>
      <c r="BM279" s="24" t="s">
        <v>1055</v>
      </c>
    </row>
    <row r="280" s="12" customFormat="1" ht="16.5" customHeight="1">
      <c r="B280" s="247"/>
      <c r="C280" s="248"/>
      <c r="D280" s="248"/>
      <c r="E280" s="249" t="s">
        <v>5</v>
      </c>
      <c r="F280" s="250" t="s">
        <v>1056</v>
      </c>
      <c r="G280" s="251"/>
      <c r="H280" s="251"/>
      <c r="I280" s="251"/>
      <c r="J280" s="248"/>
      <c r="K280" s="249" t="s">
        <v>5</v>
      </c>
      <c r="L280" s="248"/>
      <c r="M280" s="248"/>
      <c r="N280" s="248"/>
      <c r="O280" s="248"/>
      <c r="P280" s="248"/>
      <c r="Q280" s="248"/>
      <c r="R280" s="252"/>
      <c r="T280" s="253"/>
      <c r="U280" s="248"/>
      <c r="V280" s="248"/>
      <c r="W280" s="248"/>
      <c r="X280" s="248"/>
      <c r="Y280" s="248"/>
      <c r="Z280" s="248"/>
      <c r="AA280" s="254"/>
      <c r="AT280" s="255" t="s">
        <v>175</v>
      </c>
      <c r="AU280" s="255" t="s">
        <v>86</v>
      </c>
      <c r="AV280" s="12" t="s">
        <v>83</v>
      </c>
      <c r="AW280" s="12" t="s">
        <v>33</v>
      </c>
      <c r="AX280" s="12" t="s">
        <v>77</v>
      </c>
      <c r="AY280" s="255" t="s">
        <v>165</v>
      </c>
    </row>
    <row r="281" s="10" customFormat="1" ht="16.5" customHeight="1">
      <c r="B281" s="227"/>
      <c r="C281" s="228"/>
      <c r="D281" s="228"/>
      <c r="E281" s="229" t="s">
        <v>5</v>
      </c>
      <c r="F281" s="237" t="s">
        <v>1057</v>
      </c>
      <c r="G281" s="228"/>
      <c r="H281" s="228"/>
      <c r="I281" s="228"/>
      <c r="J281" s="228"/>
      <c r="K281" s="232">
        <v>19.414999999999999</v>
      </c>
      <c r="L281" s="228"/>
      <c r="M281" s="228"/>
      <c r="N281" s="228"/>
      <c r="O281" s="228"/>
      <c r="P281" s="228"/>
      <c r="Q281" s="228"/>
      <c r="R281" s="233"/>
      <c r="T281" s="234"/>
      <c r="U281" s="228"/>
      <c r="V281" s="228"/>
      <c r="W281" s="228"/>
      <c r="X281" s="228"/>
      <c r="Y281" s="228"/>
      <c r="Z281" s="228"/>
      <c r="AA281" s="235"/>
      <c r="AT281" s="236" t="s">
        <v>175</v>
      </c>
      <c r="AU281" s="236" t="s">
        <v>86</v>
      </c>
      <c r="AV281" s="10" t="s">
        <v>86</v>
      </c>
      <c r="AW281" s="10" t="s">
        <v>33</v>
      </c>
      <c r="AX281" s="10" t="s">
        <v>77</v>
      </c>
      <c r="AY281" s="236" t="s">
        <v>165</v>
      </c>
    </row>
    <row r="282" s="10" customFormat="1" ht="16.5" customHeight="1">
      <c r="B282" s="227"/>
      <c r="C282" s="228"/>
      <c r="D282" s="228"/>
      <c r="E282" s="229" t="s">
        <v>5</v>
      </c>
      <c r="F282" s="237" t="s">
        <v>1058</v>
      </c>
      <c r="G282" s="228"/>
      <c r="H282" s="228"/>
      <c r="I282" s="228"/>
      <c r="J282" s="228"/>
      <c r="K282" s="232">
        <v>76.013999999999996</v>
      </c>
      <c r="L282" s="228"/>
      <c r="M282" s="228"/>
      <c r="N282" s="228"/>
      <c r="O282" s="228"/>
      <c r="P282" s="228"/>
      <c r="Q282" s="228"/>
      <c r="R282" s="233"/>
      <c r="T282" s="234"/>
      <c r="U282" s="228"/>
      <c r="V282" s="228"/>
      <c r="W282" s="228"/>
      <c r="X282" s="228"/>
      <c r="Y282" s="228"/>
      <c r="Z282" s="228"/>
      <c r="AA282" s="235"/>
      <c r="AT282" s="236" t="s">
        <v>175</v>
      </c>
      <c r="AU282" s="236" t="s">
        <v>86</v>
      </c>
      <c r="AV282" s="10" t="s">
        <v>86</v>
      </c>
      <c r="AW282" s="10" t="s">
        <v>33</v>
      </c>
      <c r="AX282" s="10" t="s">
        <v>77</v>
      </c>
      <c r="AY282" s="236" t="s">
        <v>165</v>
      </c>
    </row>
    <row r="283" s="10" customFormat="1" ht="16.5" customHeight="1">
      <c r="B283" s="227"/>
      <c r="C283" s="228"/>
      <c r="D283" s="228"/>
      <c r="E283" s="229" t="s">
        <v>5</v>
      </c>
      <c r="F283" s="237" t="s">
        <v>1059</v>
      </c>
      <c r="G283" s="228"/>
      <c r="H283" s="228"/>
      <c r="I283" s="228"/>
      <c r="J283" s="228"/>
      <c r="K283" s="232">
        <v>38.427</v>
      </c>
      <c r="L283" s="228"/>
      <c r="M283" s="228"/>
      <c r="N283" s="228"/>
      <c r="O283" s="228"/>
      <c r="P283" s="228"/>
      <c r="Q283" s="228"/>
      <c r="R283" s="233"/>
      <c r="T283" s="234"/>
      <c r="U283" s="228"/>
      <c r="V283" s="228"/>
      <c r="W283" s="228"/>
      <c r="X283" s="228"/>
      <c r="Y283" s="228"/>
      <c r="Z283" s="228"/>
      <c r="AA283" s="235"/>
      <c r="AT283" s="236" t="s">
        <v>175</v>
      </c>
      <c r="AU283" s="236" t="s">
        <v>86</v>
      </c>
      <c r="AV283" s="10" t="s">
        <v>86</v>
      </c>
      <c r="AW283" s="10" t="s">
        <v>33</v>
      </c>
      <c r="AX283" s="10" t="s">
        <v>77</v>
      </c>
      <c r="AY283" s="236" t="s">
        <v>165</v>
      </c>
    </row>
    <row r="284" s="10" customFormat="1" ht="16.5" customHeight="1">
      <c r="B284" s="227"/>
      <c r="C284" s="228"/>
      <c r="D284" s="228"/>
      <c r="E284" s="229" t="s">
        <v>5</v>
      </c>
      <c r="F284" s="237" t="s">
        <v>1060</v>
      </c>
      <c r="G284" s="228"/>
      <c r="H284" s="228"/>
      <c r="I284" s="228"/>
      <c r="J284" s="228"/>
      <c r="K284" s="232">
        <v>33.433999999999997</v>
      </c>
      <c r="L284" s="228"/>
      <c r="M284" s="228"/>
      <c r="N284" s="228"/>
      <c r="O284" s="228"/>
      <c r="P284" s="228"/>
      <c r="Q284" s="228"/>
      <c r="R284" s="233"/>
      <c r="T284" s="234"/>
      <c r="U284" s="228"/>
      <c r="V284" s="228"/>
      <c r="W284" s="228"/>
      <c r="X284" s="228"/>
      <c r="Y284" s="228"/>
      <c r="Z284" s="228"/>
      <c r="AA284" s="235"/>
      <c r="AT284" s="236" t="s">
        <v>175</v>
      </c>
      <c r="AU284" s="236" t="s">
        <v>86</v>
      </c>
      <c r="AV284" s="10" t="s">
        <v>86</v>
      </c>
      <c r="AW284" s="10" t="s">
        <v>33</v>
      </c>
      <c r="AX284" s="10" t="s">
        <v>77</v>
      </c>
      <c r="AY284" s="236" t="s">
        <v>165</v>
      </c>
    </row>
    <row r="285" s="12" customFormat="1" ht="16.5" customHeight="1">
      <c r="B285" s="247"/>
      <c r="C285" s="248"/>
      <c r="D285" s="248"/>
      <c r="E285" s="249" t="s">
        <v>5</v>
      </c>
      <c r="F285" s="256" t="s">
        <v>491</v>
      </c>
      <c r="G285" s="248"/>
      <c r="H285" s="248"/>
      <c r="I285" s="248"/>
      <c r="J285" s="248"/>
      <c r="K285" s="249" t="s">
        <v>5</v>
      </c>
      <c r="L285" s="248"/>
      <c r="M285" s="248"/>
      <c r="N285" s="248"/>
      <c r="O285" s="248"/>
      <c r="P285" s="248"/>
      <c r="Q285" s="248"/>
      <c r="R285" s="252"/>
      <c r="T285" s="253"/>
      <c r="U285" s="248"/>
      <c r="V285" s="248"/>
      <c r="W285" s="248"/>
      <c r="X285" s="248"/>
      <c r="Y285" s="248"/>
      <c r="Z285" s="248"/>
      <c r="AA285" s="254"/>
      <c r="AT285" s="255" t="s">
        <v>175</v>
      </c>
      <c r="AU285" s="255" t="s">
        <v>86</v>
      </c>
      <c r="AV285" s="12" t="s">
        <v>83</v>
      </c>
      <c r="AW285" s="12" t="s">
        <v>33</v>
      </c>
      <c r="AX285" s="12" t="s">
        <v>77</v>
      </c>
      <c r="AY285" s="255" t="s">
        <v>165</v>
      </c>
    </row>
    <row r="286" s="12" customFormat="1" ht="16.5" customHeight="1">
      <c r="B286" s="247"/>
      <c r="C286" s="248"/>
      <c r="D286" s="248"/>
      <c r="E286" s="249" t="s">
        <v>5</v>
      </c>
      <c r="F286" s="256" t="s">
        <v>1061</v>
      </c>
      <c r="G286" s="248"/>
      <c r="H286" s="248"/>
      <c r="I286" s="248"/>
      <c r="J286" s="248"/>
      <c r="K286" s="249" t="s">
        <v>5</v>
      </c>
      <c r="L286" s="248"/>
      <c r="M286" s="248"/>
      <c r="N286" s="248"/>
      <c r="O286" s="248"/>
      <c r="P286" s="248"/>
      <c r="Q286" s="248"/>
      <c r="R286" s="252"/>
      <c r="T286" s="253"/>
      <c r="U286" s="248"/>
      <c r="V286" s="248"/>
      <c r="W286" s="248"/>
      <c r="X286" s="248"/>
      <c r="Y286" s="248"/>
      <c r="Z286" s="248"/>
      <c r="AA286" s="254"/>
      <c r="AT286" s="255" t="s">
        <v>175</v>
      </c>
      <c r="AU286" s="255" t="s">
        <v>86</v>
      </c>
      <c r="AV286" s="12" t="s">
        <v>83</v>
      </c>
      <c r="AW286" s="12" t="s">
        <v>33</v>
      </c>
      <c r="AX286" s="12" t="s">
        <v>77</v>
      </c>
      <c r="AY286" s="255" t="s">
        <v>165</v>
      </c>
    </row>
    <row r="287" s="10" customFormat="1" ht="25.5" customHeight="1">
      <c r="B287" s="227"/>
      <c r="C287" s="228"/>
      <c r="D287" s="228"/>
      <c r="E287" s="229" t="s">
        <v>5</v>
      </c>
      <c r="F287" s="237" t="s">
        <v>1062</v>
      </c>
      <c r="G287" s="228"/>
      <c r="H287" s="228"/>
      <c r="I287" s="228"/>
      <c r="J287" s="228"/>
      <c r="K287" s="232">
        <v>5.8159999999999998</v>
      </c>
      <c r="L287" s="228"/>
      <c r="M287" s="228"/>
      <c r="N287" s="228"/>
      <c r="O287" s="228"/>
      <c r="P287" s="228"/>
      <c r="Q287" s="228"/>
      <c r="R287" s="233"/>
      <c r="T287" s="234"/>
      <c r="U287" s="228"/>
      <c r="V287" s="228"/>
      <c r="W287" s="228"/>
      <c r="X287" s="228"/>
      <c r="Y287" s="228"/>
      <c r="Z287" s="228"/>
      <c r="AA287" s="235"/>
      <c r="AT287" s="236" t="s">
        <v>175</v>
      </c>
      <c r="AU287" s="236" t="s">
        <v>86</v>
      </c>
      <c r="AV287" s="10" t="s">
        <v>86</v>
      </c>
      <c r="AW287" s="10" t="s">
        <v>33</v>
      </c>
      <c r="AX287" s="10" t="s">
        <v>77</v>
      </c>
      <c r="AY287" s="236" t="s">
        <v>165</v>
      </c>
    </row>
    <row r="288" s="10" customFormat="1" ht="25.5" customHeight="1">
      <c r="B288" s="227"/>
      <c r="C288" s="228"/>
      <c r="D288" s="228"/>
      <c r="E288" s="229" t="s">
        <v>5</v>
      </c>
      <c r="F288" s="237" t="s">
        <v>1063</v>
      </c>
      <c r="G288" s="228"/>
      <c r="H288" s="228"/>
      <c r="I288" s="228"/>
      <c r="J288" s="228"/>
      <c r="K288" s="232">
        <v>7.5759999999999996</v>
      </c>
      <c r="L288" s="228"/>
      <c r="M288" s="228"/>
      <c r="N288" s="228"/>
      <c r="O288" s="228"/>
      <c r="P288" s="228"/>
      <c r="Q288" s="228"/>
      <c r="R288" s="233"/>
      <c r="T288" s="234"/>
      <c r="U288" s="228"/>
      <c r="V288" s="228"/>
      <c r="W288" s="228"/>
      <c r="X288" s="228"/>
      <c r="Y288" s="228"/>
      <c r="Z288" s="228"/>
      <c r="AA288" s="235"/>
      <c r="AT288" s="236" t="s">
        <v>175</v>
      </c>
      <c r="AU288" s="236" t="s">
        <v>86</v>
      </c>
      <c r="AV288" s="10" t="s">
        <v>86</v>
      </c>
      <c r="AW288" s="10" t="s">
        <v>33</v>
      </c>
      <c r="AX288" s="10" t="s">
        <v>77</v>
      </c>
      <c r="AY288" s="236" t="s">
        <v>165</v>
      </c>
    </row>
    <row r="289" s="10" customFormat="1" ht="16.5" customHeight="1">
      <c r="B289" s="227"/>
      <c r="C289" s="228"/>
      <c r="D289" s="228"/>
      <c r="E289" s="229" t="s">
        <v>5</v>
      </c>
      <c r="F289" s="237" t="s">
        <v>1064</v>
      </c>
      <c r="G289" s="228"/>
      <c r="H289" s="228"/>
      <c r="I289" s="228"/>
      <c r="J289" s="228"/>
      <c r="K289" s="232">
        <v>7.8239999999999998</v>
      </c>
      <c r="L289" s="228"/>
      <c r="M289" s="228"/>
      <c r="N289" s="228"/>
      <c r="O289" s="228"/>
      <c r="P289" s="228"/>
      <c r="Q289" s="228"/>
      <c r="R289" s="233"/>
      <c r="T289" s="234"/>
      <c r="U289" s="228"/>
      <c r="V289" s="228"/>
      <c r="W289" s="228"/>
      <c r="X289" s="228"/>
      <c r="Y289" s="228"/>
      <c r="Z289" s="228"/>
      <c r="AA289" s="235"/>
      <c r="AT289" s="236" t="s">
        <v>175</v>
      </c>
      <c r="AU289" s="236" t="s">
        <v>86</v>
      </c>
      <c r="AV289" s="10" t="s">
        <v>86</v>
      </c>
      <c r="AW289" s="10" t="s">
        <v>33</v>
      </c>
      <c r="AX289" s="10" t="s">
        <v>77</v>
      </c>
      <c r="AY289" s="236" t="s">
        <v>165</v>
      </c>
    </row>
    <row r="290" s="10" customFormat="1" ht="16.5" customHeight="1">
      <c r="B290" s="227"/>
      <c r="C290" s="228"/>
      <c r="D290" s="228"/>
      <c r="E290" s="229" t="s">
        <v>5</v>
      </c>
      <c r="F290" s="237" t="s">
        <v>1065</v>
      </c>
      <c r="G290" s="228"/>
      <c r="H290" s="228"/>
      <c r="I290" s="228"/>
      <c r="J290" s="228"/>
      <c r="K290" s="232">
        <v>4.1440000000000001</v>
      </c>
      <c r="L290" s="228"/>
      <c r="M290" s="228"/>
      <c r="N290" s="228"/>
      <c r="O290" s="228"/>
      <c r="P290" s="228"/>
      <c r="Q290" s="228"/>
      <c r="R290" s="233"/>
      <c r="T290" s="234"/>
      <c r="U290" s="228"/>
      <c r="V290" s="228"/>
      <c r="W290" s="228"/>
      <c r="X290" s="228"/>
      <c r="Y290" s="228"/>
      <c r="Z290" s="228"/>
      <c r="AA290" s="235"/>
      <c r="AT290" s="236" t="s">
        <v>175</v>
      </c>
      <c r="AU290" s="236" t="s">
        <v>86</v>
      </c>
      <c r="AV290" s="10" t="s">
        <v>86</v>
      </c>
      <c r="AW290" s="10" t="s">
        <v>33</v>
      </c>
      <c r="AX290" s="10" t="s">
        <v>77</v>
      </c>
      <c r="AY290" s="236" t="s">
        <v>165</v>
      </c>
    </row>
    <row r="291" s="10" customFormat="1" ht="16.5" customHeight="1">
      <c r="B291" s="227"/>
      <c r="C291" s="228"/>
      <c r="D291" s="228"/>
      <c r="E291" s="229" t="s">
        <v>5</v>
      </c>
      <c r="F291" s="237" t="s">
        <v>1066</v>
      </c>
      <c r="G291" s="228"/>
      <c r="H291" s="228"/>
      <c r="I291" s="228"/>
      <c r="J291" s="228"/>
      <c r="K291" s="232">
        <v>3.8399999999999999</v>
      </c>
      <c r="L291" s="228"/>
      <c r="M291" s="228"/>
      <c r="N291" s="228"/>
      <c r="O291" s="228"/>
      <c r="P291" s="228"/>
      <c r="Q291" s="228"/>
      <c r="R291" s="233"/>
      <c r="T291" s="234"/>
      <c r="U291" s="228"/>
      <c r="V291" s="228"/>
      <c r="W291" s="228"/>
      <c r="X291" s="228"/>
      <c r="Y291" s="228"/>
      <c r="Z291" s="228"/>
      <c r="AA291" s="235"/>
      <c r="AT291" s="236" t="s">
        <v>175</v>
      </c>
      <c r="AU291" s="236" t="s">
        <v>86</v>
      </c>
      <c r="AV291" s="10" t="s">
        <v>86</v>
      </c>
      <c r="AW291" s="10" t="s">
        <v>33</v>
      </c>
      <c r="AX291" s="10" t="s">
        <v>77</v>
      </c>
      <c r="AY291" s="236" t="s">
        <v>165</v>
      </c>
    </row>
    <row r="292" s="10" customFormat="1" ht="16.5" customHeight="1">
      <c r="B292" s="227"/>
      <c r="C292" s="228"/>
      <c r="D292" s="228"/>
      <c r="E292" s="229" t="s">
        <v>5</v>
      </c>
      <c r="F292" s="237" t="s">
        <v>1067</v>
      </c>
      <c r="G292" s="228"/>
      <c r="H292" s="228"/>
      <c r="I292" s="228"/>
      <c r="J292" s="228"/>
      <c r="K292" s="232">
        <v>5.8860000000000001</v>
      </c>
      <c r="L292" s="228"/>
      <c r="M292" s="228"/>
      <c r="N292" s="228"/>
      <c r="O292" s="228"/>
      <c r="P292" s="228"/>
      <c r="Q292" s="228"/>
      <c r="R292" s="233"/>
      <c r="T292" s="234"/>
      <c r="U292" s="228"/>
      <c r="V292" s="228"/>
      <c r="W292" s="228"/>
      <c r="X292" s="228"/>
      <c r="Y292" s="228"/>
      <c r="Z292" s="228"/>
      <c r="AA292" s="235"/>
      <c r="AT292" s="236" t="s">
        <v>175</v>
      </c>
      <c r="AU292" s="236" t="s">
        <v>86</v>
      </c>
      <c r="AV292" s="10" t="s">
        <v>86</v>
      </c>
      <c r="AW292" s="10" t="s">
        <v>33</v>
      </c>
      <c r="AX292" s="10" t="s">
        <v>77</v>
      </c>
      <c r="AY292" s="236" t="s">
        <v>165</v>
      </c>
    </row>
    <row r="293" s="11" customFormat="1" ht="16.5" customHeight="1">
      <c r="B293" s="238"/>
      <c r="C293" s="239"/>
      <c r="D293" s="239"/>
      <c r="E293" s="240" t="s">
        <v>5</v>
      </c>
      <c r="F293" s="241" t="s">
        <v>183</v>
      </c>
      <c r="G293" s="239"/>
      <c r="H293" s="239"/>
      <c r="I293" s="239"/>
      <c r="J293" s="239"/>
      <c r="K293" s="242">
        <v>202.37600000000001</v>
      </c>
      <c r="L293" s="239"/>
      <c r="M293" s="239"/>
      <c r="N293" s="239"/>
      <c r="O293" s="239"/>
      <c r="P293" s="239"/>
      <c r="Q293" s="239"/>
      <c r="R293" s="243"/>
      <c r="T293" s="244"/>
      <c r="U293" s="239"/>
      <c r="V293" s="239"/>
      <c r="W293" s="239"/>
      <c r="X293" s="239"/>
      <c r="Y293" s="239"/>
      <c r="Z293" s="239"/>
      <c r="AA293" s="245"/>
      <c r="AT293" s="246" t="s">
        <v>175</v>
      </c>
      <c r="AU293" s="246" t="s">
        <v>86</v>
      </c>
      <c r="AV293" s="11" t="s">
        <v>92</v>
      </c>
      <c r="AW293" s="11" t="s">
        <v>33</v>
      </c>
      <c r="AX293" s="11" t="s">
        <v>83</v>
      </c>
      <c r="AY293" s="246" t="s">
        <v>165</v>
      </c>
    </row>
    <row r="294" s="1" customFormat="1" ht="38.25" customHeight="1">
      <c r="B294" s="179"/>
      <c r="C294" s="215" t="s">
        <v>669</v>
      </c>
      <c r="D294" s="215" t="s">
        <v>166</v>
      </c>
      <c r="E294" s="216" t="s">
        <v>1068</v>
      </c>
      <c r="F294" s="217" t="s">
        <v>1069</v>
      </c>
      <c r="G294" s="217"/>
      <c r="H294" s="217"/>
      <c r="I294" s="217"/>
      <c r="J294" s="218" t="s">
        <v>169</v>
      </c>
      <c r="K294" s="219">
        <v>50</v>
      </c>
      <c r="L294" s="220">
        <v>0</v>
      </c>
      <c r="M294" s="220"/>
      <c r="N294" s="219">
        <f>ROUND(L294*K294,3)</f>
        <v>0</v>
      </c>
      <c r="O294" s="219"/>
      <c r="P294" s="219"/>
      <c r="Q294" s="219"/>
      <c r="R294" s="183"/>
      <c r="T294" s="221" t="s">
        <v>5</v>
      </c>
      <c r="U294" s="58" t="s">
        <v>44</v>
      </c>
      <c r="V294" s="49"/>
      <c r="W294" s="222">
        <f>V294*K294</f>
        <v>0</v>
      </c>
      <c r="X294" s="222">
        <v>0.057840000000000003</v>
      </c>
      <c r="Y294" s="222">
        <f>X294*K294</f>
        <v>2.8920000000000003</v>
      </c>
      <c r="Z294" s="222">
        <v>0</v>
      </c>
      <c r="AA294" s="223">
        <f>Z294*K294</f>
        <v>0</v>
      </c>
      <c r="AR294" s="24" t="s">
        <v>92</v>
      </c>
      <c r="AT294" s="24" t="s">
        <v>166</v>
      </c>
      <c r="AU294" s="24" t="s">
        <v>86</v>
      </c>
      <c r="AY294" s="24" t="s">
        <v>165</v>
      </c>
      <c r="BE294" s="138">
        <f>IF(U294="základná",N294,0)</f>
        <v>0</v>
      </c>
      <c r="BF294" s="138">
        <f>IF(U294="znížená",N294,0)</f>
        <v>0</v>
      </c>
      <c r="BG294" s="138">
        <f>IF(U294="zákl. prenesená",N294,0)</f>
        <v>0</v>
      </c>
      <c r="BH294" s="138">
        <f>IF(U294="zníž. prenesená",N294,0)</f>
        <v>0</v>
      </c>
      <c r="BI294" s="138">
        <f>IF(U294="nulová",N294,0)</f>
        <v>0</v>
      </c>
      <c r="BJ294" s="24" t="s">
        <v>86</v>
      </c>
      <c r="BK294" s="224">
        <f>ROUND(L294*K294,3)</f>
        <v>0</v>
      </c>
      <c r="BL294" s="24" t="s">
        <v>92</v>
      </c>
      <c r="BM294" s="24" t="s">
        <v>1070</v>
      </c>
    </row>
    <row r="295" s="10" customFormat="1" ht="25.5" customHeight="1">
      <c r="B295" s="227"/>
      <c r="C295" s="228"/>
      <c r="D295" s="228"/>
      <c r="E295" s="229" t="s">
        <v>5</v>
      </c>
      <c r="F295" s="230" t="s">
        <v>1071</v>
      </c>
      <c r="G295" s="231"/>
      <c r="H295" s="231"/>
      <c r="I295" s="231"/>
      <c r="J295" s="228"/>
      <c r="K295" s="232">
        <v>50</v>
      </c>
      <c r="L295" s="228"/>
      <c r="M295" s="228"/>
      <c r="N295" s="228"/>
      <c r="O295" s="228"/>
      <c r="P295" s="228"/>
      <c r="Q295" s="228"/>
      <c r="R295" s="233"/>
      <c r="T295" s="234"/>
      <c r="U295" s="228"/>
      <c r="V295" s="228"/>
      <c r="W295" s="228"/>
      <c r="X295" s="228"/>
      <c r="Y295" s="228"/>
      <c r="Z295" s="228"/>
      <c r="AA295" s="235"/>
      <c r="AT295" s="236" t="s">
        <v>175</v>
      </c>
      <c r="AU295" s="236" t="s">
        <v>86</v>
      </c>
      <c r="AV295" s="10" t="s">
        <v>86</v>
      </c>
      <c r="AW295" s="10" t="s">
        <v>33</v>
      </c>
      <c r="AX295" s="10" t="s">
        <v>77</v>
      </c>
      <c r="AY295" s="236" t="s">
        <v>165</v>
      </c>
    </row>
    <row r="296" s="11" customFormat="1" ht="16.5" customHeight="1">
      <c r="B296" s="238"/>
      <c r="C296" s="239"/>
      <c r="D296" s="239"/>
      <c r="E296" s="240" t="s">
        <v>5</v>
      </c>
      <c r="F296" s="241" t="s">
        <v>183</v>
      </c>
      <c r="G296" s="239"/>
      <c r="H296" s="239"/>
      <c r="I296" s="239"/>
      <c r="J296" s="239"/>
      <c r="K296" s="242">
        <v>50</v>
      </c>
      <c r="L296" s="239"/>
      <c r="M296" s="239"/>
      <c r="N296" s="239"/>
      <c r="O296" s="239"/>
      <c r="P296" s="239"/>
      <c r="Q296" s="239"/>
      <c r="R296" s="243"/>
      <c r="T296" s="244"/>
      <c r="U296" s="239"/>
      <c r="V296" s="239"/>
      <c r="W296" s="239"/>
      <c r="X296" s="239"/>
      <c r="Y296" s="239"/>
      <c r="Z296" s="239"/>
      <c r="AA296" s="245"/>
      <c r="AT296" s="246" t="s">
        <v>175</v>
      </c>
      <c r="AU296" s="246" t="s">
        <v>86</v>
      </c>
      <c r="AV296" s="11" t="s">
        <v>92</v>
      </c>
      <c r="AW296" s="11" t="s">
        <v>33</v>
      </c>
      <c r="AX296" s="11" t="s">
        <v>83</v>
      </c>
      <c r="AY296" s="246" t="s">
        <v>165</v>
      </c>
    </row>
    <row r="297" s="1" customFormat="1" ht="25.5" customHeight="1">
      <c r="B297" s="179"/>
      <c r="C297" s="215" t="s">
        <v>673</v>
      </c>
      <c r="D297" s="215" t="s">
        <v>166</v>
      </c>
      <c r="E297" s="216" t="s">
        <v>1072</v>
      </c>
      <c r="F297" s="217" t="s">
        <v>1073</v>
      </c>
      <c r="G297" s="217"/>
      <c r="H297" s="217"/>
      <c r="I297" s="217"/>
      <c r="J297" s="218" t="s">
        <v>169</v>
      </c>
      <c r="K297" s="219">
        <v>98.385999999999996</v>
      </c>
      <c r="L297" s="220">
        <v>0</v>
      </c>
      <c r="M297" s="220"/>
      <c r="N297" s="219">
        <f>ROUND(L297*K297,3)</f>
        <v>0</v>
      </c>
      <c r="O297" s="219"/>
      <c r="P297" s="219"/>
      <c r="Q297" s="219"/>
      <c r="R297" s="183"/>
      <c r="T297" s="221" t="s">
        <v>5</v>
      </c>
      <c r="U297" s="58" t="s">
        <v>44</v>
      </c>
      <c r="V297" s="49"/>
      <c r="W297" s="222">
        <f>V297*K297</f>
        <v>0</v>
      </c>
      <c r="X297" s="222">
        <v>0.00040000000000000002</v>
      </c>
      <c r="Y297" s="222">
        <f>X297*K297</f>
        <v>0.039354399999999998</v>
      </c>
      <c r="Z297" s="222">
        <v>0</v>
      </c>
      <c r="AA297" s="223">
        <f>Z297*K297</f>
        <v>0</v>
      </c>
      <c r="AR297" s="24" t="s">
        <v>92</v>
      </c>
      <c r="AT297" s="24" t="s">
        <v>166</v>
      </c>
      <c r="AU297" s="24" t="s">
        <v>86</v>
      </c>
      <c r="AY297" s="24" t="s">
        <v>165</v>
      </c>
      <c r="BE297" s="138">
        <f>IF(U297="základná",N297,0)</f>
        <v>0</v>
      </c>
      <c r="BF297" s="138">
        <f>IF(U297="znížená",N297,0)</f>
        <v>0</v>
      </c>
      <c r="BG297" s="138">
        <f>IF(U297="zákl. prenesená",N297,0)</f>
        <v>0</v>
      </c>
      <c r="BH297" s="138">
        <f>IF(U297="zníž. prenesená",N297,0)</f>
        <v>0</v>
      </c>
      <c r="BI297" s="138">
        <f>IF(U297="nulová",N297,0)</f>
        <v>0</v>
      </c>
      <c r="BJ297" s="24" t="s">
        <v>86</v>
      </c>
      <c r="BK297" s="224">
        <f>ROUND(L297*K297,3)</f>
        <v>0</v>
      </c>
      <c r="BL297" s="24" t="s">
        <v>92</v>
      </c>
      <c r="BM297" s="24" t="s">
        <v>1074</v>
      </c>
    </row>
    <row r="298" s="1" customFormat="1" ht="38.25" customHeight="1">
      <c r="B298" s="179"/>
      <c r="C298" s="215" t="s">
        <v>677</v>
      </c>
      <c r="D298" s="215" t="s">
        <v>166</v>
      </c>
      <c r="E298" s="216" t="s">
        <v>1075</v>
      </c>
      <c r="F298" s="217" t="s">
        <v>1076</v>
      </c>
      <c r="G298" s="217"/>
      <c r="H298" s="217"/>
      <c r="I298" s="217"/>
      <c r="J298" s="218" t="s">
        <v>169</v>
      </c>
      <c r="K298" s="219">
        <v>98.385999999999996</v>
      </c>
      <c r="L298" s="220">
        <v>0</v>
      </c>
      <c r="M298" s="220"/>
      <c r="N298" s="219">
        <f>ROUND(L298*K298,3)</f>
        <v>0</v>
      </c>
      <c r="O298" s="219"/>
      <c r="P298" s="219"/>
      <c r="Q298" s="219"/>
      <c r="R298" s="183"/>
      <c r="T298" s="221" t="s">
        <v>5</v>
      </c>
      <c r="U298" s="58" t="s">
        <v>44</v>
      </c>
      <c r="V298" s="49"/>
      <c r="W298" s="222">
        <f>V298*K298</f>
        <v>0</v>
      </c>
      <c r="X298" s="222">
        <v>0.01823</v>
      </c>
      <c r="Y298" s="222">
        <f>X298*K298</f>
        <v>1.79357678</v>
      </c>
      <c r="Z298" s="222">
        <v>0</v>
      </c>
      <c r="AA298" s="223">
        <f>Z298*K298</f>
        <v>0</v>
      </c>
      <c r="AR298" s="24" t="s">
        <v>92</v>
      </c>
      <c r="AT298" s="24" t="s">
        <v>166</v>
      </c>
      <c r="AU298" s="24" t="s">
        <v>86</v>
      </c>
      <c r="AY298" s="24" t="s">
        <v>165</v>
      </c>
      <c r="BE298" s="138">
        <f>IF(U298="základná",N298,0)</f>
        <v>0</v>
      </c>
      <c r="BF298" s="138">
        <f>IF(U298="znížená",N298,0)</f>
        <v>0</v>
      </c>
      <c r="BG298" s="138">
        <f>IF(U298="zákl. prenesená",N298,0)</f>
        <v>0</v>
      </c>
      <c r="BH298" s="138">
        <f>IF(U298="zníž. prenesená",N298,0)</f>
        <v>0</v>
      </c>
      <c r="BI298" s="138">
        <f>IF(U298="nulová",N298,0)</f>
        <v>0</v>
      </c>
      <c r="BJ298" s="24" t="s">
        <v>86</v>
      </c>
      <c r="BK298" s="224">
        <f>ROUND(L298*K298,3)</f>
        <v>0</v>
      </c>
      <c r="BL298" s="24" t="s">
        <v>92</v>
      </c>
      <c r="BM298" s="24" t="s">
        <v>1077</v>
      </c>
    </row>
    <row r="299" s="12" customFormat="1" ht="16.5" customHeight="1">
      <c r="B299" s="247"/>
      <c r="C299" s="248"/>
      <c r="D299" s="248"/>
      <c r="E299" s="249" t="s">
        <v>5</v>
      </c>
      <c r="F299" s="250" t="s">
        <v>1078</v>
      </c>
      <c r="G299" s="251"/>
      <c r="H299" s="251"/>
      <c r="I299" s="251"/>
      <c r="J299" s="248"/>
      <c r="K299" s="249" t="s">
        <v>5</v>
      </c>
      <c r="L299" s="248"/>
      <c r="M299" s="248"/>
      <c r="N299" s="248"/>
      <c r="O299" s="248"/>
      <c r="P299" s="248"/>
      <c r="Q299" s="248"/>
      <c r="R299" s="252"/>
      <c r="T299" s="253"/>
      <c r="U299" s="248"/>
      <c r="V299" s="248"/>
      <c r="W299" s="248"/>
      <c r="X299" s="248"/>
      <c r="Y299" s="248"/>
      <c r="Z299" s="248"/>
      <c r="AA299" s="254"/>
      <c r="AT299" s="255" t="s">
        <v>175</v>
      </c>
      <c r="AU299" s="255" t="s">
        <v>86</v>
      </c>
      <c r="AV299" s="12" t="s">
        <v>83</v>
      </c>
      <c r="AW299" s="12" t="s">
        <v>33</v>
      </c>
      <c r="AX299" s="12" t="s">
        <v>77</v>
      </c>
      <c r="AY299" s="255" t="s">
        <v>165</v>
      </c>
    </row>
    <row r="300" s="10" customFormat="1" ht="16.5" customHeight="1">
      <c r="B300" s="227"/>
      <c r="C300" s="228"/>
      <c r="D300" s="228"/>
      <c r="E300" s="229" t="s">
        <v>5</v>
      </c>
      <c r="F300" s="237" t="s">
        <v>1079</v>
      </c>
      <c r="G300" s="228"/>
      <c r="H300" s="228"/>
      <c r="I300" s="228"/>
      <c r="J300" s="228"/>
      <c r="K300" s="232">
        <v>98.385999999999996</v>
      </c>
      <c r="L300" s="228"/>
      <c r="M300" s="228"/>
      <c r="N300" s="228"/>
      <c r="O300" s="228"/>
      <c r="P300" s="228"/>
      <c r="Q300" s="228"/>
      <c r="R300" s="233"/>
      <c r="T300" s="234"/>
      <c r="U300" s="228"/>
      <c r="V300" s="228"/>
      <c r="W300" s="228"/>
      <c r="X300" s="228"/>
      <c r="Y300" s="228"/>
      <c r="Z300" s="228"/>
      <c r="AA300" s="235"/>
      <c r="AT300" s="236" t="s">
        <v>175</v>
      </c>
      <c r="AU300" s="236" t="s">
        <v>86</v>
      </c>
      <c r="AV300" s="10" t="s">
        <v>86</v>
      </c>
      <c r="AW300" s="10" t="s">
        <v>33</v>
      </c>
      <c r="AX300" s="10" t="s">
        <v>83</v>
      </c>
      <c r="AY300" s="236" t="s">
        <v>165</v>
      </c>
    </row>
    <row r="301" s="12" customFormat="1" ht="16.5" customHeight="1">
      <c r="B301" s="247"/>
      <c r="C301" s="248"/>
      <c r="D301" s="248"/>
      <c r="E301" s="249" t="s">
        <v>5</v>
      </c>
      <c r="F301" s="256" t="s">
        <v>43</v>
      </c>
      <c r="G301" s="248"/>
      <c r="H301" s="248"/>
      <c r="I301" s="248"/>
      <c r="J301" s="248"/>
      <c r="K301" s="249" t="s">
        <v>5</v>
      </c>
      <c r="L301" s="248"/>
      <c r="M301" s="248"/>
      <c r="N301" s="248"/>
      <c r="O301" s="248"/>
      <c r="P301" s="248"/>
      <c r="Q301" s="248"/>
      <c r="R301" s="252"/>
      <c r="T301" s="253"/>
      <c r="U301" s="248"/>
      <c r="V301" s="248"/>
      <c r="W301" s="248"/>
      <c r="X301" s="248"/>
      <c r="Y301" s="248"/>
      <c r="Z301" s="248"/>
      <c r="AA301" s="254"/>
      <c r="AT301" s="255" t="s">
        <v>175</v>
      </c>
      <c r="AU301" s="255" t="s">
        <v>86</v>
      </c>
      <c r="AV301" s="12" t="s">
        <v>83</v>
      </c>
      <c r="AW301" s="12" t="s">
        <v>33</v>
      </c>
      <c r="AX301" s="12" t="s">
        <v>77</v>
      </c>
      <c r="AY301" s="255" t="s">
        <v>165</v>
      </c>
    </row>
    <row r="302" s="1" customFormat="1" ht="25.5" customHeight="1">
      <c r="B302" s="179"/>
      <c r="C302" s="215" t="s">
        <v>681</v>
      </c>
      <c r="D302" s="215" t="s">
        <v>166</v>
      </c>
      <c r="E302" s="216" t="s">
        <v>1080</v>
      </c>
      <c r="F302" s="217" t="s">
        <v>1081</v>
      </c>
      <c r="G302" s="217"/>
      <c r="H302" s="217"/>
      <c r="I302" s="217"/>
      <c r="J302" s="218" t="s">
        <v>169</v>
      </c>
      <c r="K302" s="219">
        <v>83.141000000000005</v>
      </c>
      <c r="L302" s="220">
        <v>0</v>
      </c>
      <c r="M302" s="220"/>
      <c r="N302" s="219">
        <f>ROUND(L302*K302,3)</f>
        <v>0</v>
      </c>
      <c r="O302" s="219"/>
      <c r="P302" s="219"/>
      <c r="Q302" s="219"/>
      <c r="R302" s="183"/>
      <c r="T302" s="221" t="s">
        <v>5</v>
      </c>
      <c r="U302" s="58" t="s">
        <v>44</v>
      </c>
      <c r="V302" s="49"/>
      <c r="W302" s="222">
        <f>V302*K302</f>
        <v>0</v>
      </c>
      <c r="X302" s="222">
        <v>0.0041599999999999996</v>
      </c>
      <c r="Y302" s="222">
        <f>X302*K302</f>
        <v>0.34586655999999999</v>
      </c>
      <c r="Z302" s="222">
        <v>0</v>
      </c>
      <c r="AA302" s="223">
        <f>Z302*K302</f>
        <v>0</v>
      </c>
      <c r="AR302" s="24" t="s">
        <v>92</v>
      </c>
      <c r="AT302" s="24" t="s">
        <v>166</v>
      </c>
      <c r="AU302" s="24" t="s">
        <v>86</v>
      </c>
      <c r="AY302" s="24" t="s">
        <v>165</v>
      </c>
      <c r="BE302" s="138">
        <f>IF(U302="základná",N302,0)</f>
        <v>0</v>
      </c>
      <c r="BF302" s="138">
        <f>IF(U302="znížená",N302,0)</f>
        <v>0</v>
      </c>
      <c r="BG302" s="138">
        <f>IF(U302="zákl. prenesená",N302,0)</f>
        <v>0</v>
      </c>
      <c r="BH302" s="138">
        <f>IF(U302="zníž. prenesená",N302,0)</f>
        <v>0</v>
      </c>
      <c r="BI302" s="138">
        <f>IF(U302="nulová",N302,0)</f>
        <v>0</v>
      </c>
      <c r="BJ302" s="24" t="s">
        <v>86</v>
      </c>
      <c r="BK302" s="224">
        <f>ROUND(L302*K302,3)</f>
        <v>0</v>
      </c>
      <c r="BL302" s="24" t="s">
        <v>92</v>
      </c>
      <c r="BM302" s="24" t="s">
        <v>1082</v>
      </c>
    </row>
    <row r="303" s="10" customFormat="1" ht="16.5" customHeight="1">
      <c r="B303" s="227"/>
      <c r="C303" s="228"/>
      <c r="D303" s="228"/>
      <c r="E303" s="229" t="s">
        <v>5</v>
      </c>
      <c r="F303" s="230" t="s">
        <v>1083</v>
      </c>
      <c r="G303" s="231"/>
      <c r="H303" s="231"/>
      <c r="I303" s="231"/>
      <c r="J303" s="228"/>
      <c r="K303" s="232">
        <v>83.141000000000005</v>
      </c>
      <c r="L303" s="228"/>
      <c r="M303" s="228"/>
      <c r="N303" s="228"/>
      <c r="O303" s="228"/>
      <c r="P303" s="228"/>
      <c r="Q303" s="228"/>
      <c r="R303" s="233"/>
      <c r="T303" s="234"/>
      <c r="U303" s="228"/>
      <c r="V303" s="228"/>
      <c r="W303" s="228"/>
      <c r="X303" s="228"/>
      <c r="Y303" s="228"/>
      <c r="Z303" s="228"/>
      <c r="AA303" s="235"/>
      <c r="AT303" s="236" t="s">
        <v>175</v>
      </c>
      <c r="AU303" s="236" t="s">
        <v>86</v>
      </c>
      <c r="AV303" s="10" t="s">
        <v>86</v>
      </c>
      <c r="AW303" s="10" t="s">
        <v>33</v>
      </c>
      <c r="AX303" s="10" t="s">
        <v>83</v>
      </c>
      <c r="AY303" s="236" t="s">
        <v>165</v>
      </c>
    </row>
    <row r="304" s="1" customFormat="1" ht="25.5" customHeight="1">
      <c r="B304" s="179"/>
      <c r="C304" s="215" t="s">
        <v>685</v>
      </c>
      <c r="D304" s="215" t="s">
        <v>166</v>
      </c>
      <c r="E304" s="216" t="s">
        <v>1084</v>
      </c>
      <c r="F304" s="217" t="s">
        <v>1085</v>
      </c>
      <c r="G304" s="217"/>
      <c r="H304" s="217"/>
      <c r="I304" s="217"/>
      <c r="J304" s="218" t="s">
        <v>464</v>
      </c>
      <c r="K304" s="219">
        <v>2.2429999999999999</v>
      </c>
      <c r="L304" s="220">
        <v>0</v>
      </c>
      <c r="M304" s="220"/>
      <c r="N304" s="219">
        <f>ROUND(L304*K304,3)</f>
        <v>0</v>
      </c>
      <c r="O304" s="219"/>
      <c r="P304" s="219"/>
      <c r="Q304" s="219"/>
      <c r="R304" s="183"/>
      <c r="T304" s="221" t="s">
        <v>5</v>
      </c>
      <c r="U304" s="58" t="s">
        <v>44</v>
      </c>
      <c r="V304" s="49"/>
      <c r="W304" s="222">
        <f>V304*K304</f>
        <v>0</v>
      </c>
      <c r="X304" s="222">
        <v>2.19407</v>
      </c>
      <c r="Y304" s="222">
        <f>X304*K304</f>
        <v>4.9212990099999994</v>
      </c>
      <c r="Z304" s="222">
        <v>0</v>
      </c>
      <c r="AA304" s="223">
        <f>Z304*K304</f>
        <v>0</v>
      </c>
      <c r="AR304" s="24" t="s">
        <v>92</v>
      </c>
      <c r="AT304" s="24" t="s">
        <v>166</v>
      </c>
      <c r="AU304" s="24" t="s">
        <v>86</v>
      </c>
      <c r="AY304" s="24" t="s">
        <v>165</v>
      </c>
      <c r="BE304" s="138">
        <f>IF(U304="základná",N304,0)</f>
        <v>0</v>
      </c>
      <c r="BF304" s="138">
        <f>IF(U304="znížená",N304,0)</f>
        <v>0</v>
      </c>
      <c r="BG304" s="138">
        <f>IF(U304="zákl. prenesená",N304,0)</f>
        <v>0</v>
      </c>
      <c r="BH304" s="138">
        <f>IF(U304="zníž. prenesená",N304,0)</f>
        <v>0</v>
      </c>
      <c r="BI304" s="138">
        <f>IF(U304="nulová",N304,0)</f>
        <v>0</v>
      </c>
      <c r="BJ304" s="24" t="s">
        <v>86</v>
      </c>
      <c r="BK304" s="224">
        <f>ROUND(L304*K304,3)</f>
        <v>0</v>
      </c>
      <c r="BL304" s="24" t="s">
        <v>92</v>
      </c>
      <c r="BM304" s="24" t="s">
        <v>1086</v>
      </c>
    </row>
    <row r="305" s="12" customFormat="1" ht="16.5" customHeight="1">
      <c r="B305" s="247"/>
      <c r="C305" s="248"/>
      <c r="D305" s="248"/>
      <c r="E305" s="249" t="s">
        <v>5</v>
      </c>
      <c r="F305" s="250" t="s">
        <v>1087</v>
      </c>
      <c r="G305" s="251"/>
      <c r="H305" s="251"/>
      <c r="I305" s="251"/>
      <c r="J305" s="248"/>
      <c r="K305" s="249" t="s">
        <v>5</v>
      </c>
      <c r="L305" s="248"/>
      <c r="M305" s="248"/>
      <c r="N305" s="248"/>
      <c r="O305" s="248"/>
      <c r="P305" s="248"/>
      <c r="Q305" s="248"/>
      <c r="R305" s="252"/>
      <c r="T305" s="253"/>
      <c r="U305" s="248"/>
      <c r="V305" s="248"/>
      <c r="W305" s="248"/>
      <c r="X305" s="248"/>
      <c r="Y305" s="248"/>
      <c r="Z305" s="248"/>
      <c r="AA305" s="254"/>
      <c r="AT305" s="255" t="s">
        <v>175</v>
      </c>
      <c r="AU305" s="255" t="s">
        <v>86</v>
      </c>
      <c r="AV305" s="12" t="s">
        <v>83</v>
      </c>
      <c r="AW305" s="12" t="s">
        <v>33</v>
      </c>
      <c r="AX305" s="12" t="s">
        <v>77</v>
      </c>
      <c r="AY305" s="255" t="s">
        <v>165</v>
      </c>
    </row>
    <row r="306" s="10" customFormat="1" ht="16.5" customHeight="1">
      <c r="B306" s="227"/>
      <c r="C306" s="228"/>
      <c r="D306" s="228"/>
      <c r="E306" s="229" t="s">
        <v>5</v>
      </c>
      <c r="F306" s="237" t="s">
        <v>1088</v>
      </c>
      <c r="G306" s="228"/>
      <c r="H306" s="228"/>
      <c r="I306" s="228"/>
      <c r="J306" s="228"/>
      <c r="K306" s="232">
        <v>7.9100000000000001</v>
      </c>
      <c r="L306" s="228"/>
      <c r="M306" s="228"/>
      <c r="N306" s="228"/>
      <c r="O306" s="228"/>
      <c r="P306" s="228"/>
      <c r="Q306" s="228"/>
      <c r="R306" s="233"/>
      <c r="T306" s="234"/>
      <c r="U306" s="228"/>
      <c r="V306" s="228"/>
      <c r="W306" s="228"/>
      <c r="X306" s="228"/>
      <c r="Y306" s="228"/>
      <c r="Z306" s="228"/>
      <c r="AA306" s="235"/>
      <c r="AT306" s="236" t="s">
        <v>175</v>
      </c>
      <c r="AU306" s="236" t="s">
        <v>86</v>
      </c>
      <c r="AV306" s="10" t="s">
        <v>86</v>
      </c>
      <c r="AW306" s="10" t="s">
        <v>33</v>
      </c>
      <c r="AX306" s="10" t="s">
        <v>77</v>
      </c>
      <c r="AY306" s="236" t="s">
        <v>165</v>
      </c>
    </row>
    <row r="307" s="10" customFormat="1" ht="16.5" customHeight="1">
      <c r="B307" s="227"/>
      <c r="C307" s="228"/>
      <c r="D307" s="228"/>
      <c r="E307" s="229" t="s">
        <v>5</v>
      </c>
      <c r="F307" s="237" t="s">
        <v>1089</v>
      </c>
      <c r="G307" s="228"/>
      <c r="H307" s="228"/>
      <c r="I307" s="228"/>
      <c r="J307" s="228"/>
      <c r="K307" s="232">
        <v>3.5350000000000001</v>
      </c>
      <c r="L307" s="228"/>
      <c r="M307" s="228"/>
      <c r="N307" s="228"/>
      <c r="O307" s="228"/>
      <c r="P307" s="228"/>
      <c r="Q307" s="228"/>
      <c r="R307" s="233"/>
      <c r="T307" s="234"/>
      <c r="U307" s="228"/>
      <c r="V307" s="228"/>
      <c r="W307" s="228"/>
      <c r="X307" s="228"/>
      <c r="Y307" s="228"/>
      <c r="Z307" s="228"/>
      <c r="AA307" s="235"/>
      <c r="AT307" s="236" t="s">
        <v>175</v>
      </c>
      <c r="AU307" s="236" t="s">
        <v>86</v>
      </c>
      <c r="AV307" s="10" t="s">
        <v>86</v>
      </c>
      <c r="AW307" s="10" t="s">
        <v>33</v>
      </c>
      <c r="AX307" s="10" t="s">
        <v>77</v>
      </c>
      <c r="AY307" s="236" t="s">
        <v>165</v>
      </c>
    </row>
    <row r="308" s="10" customFormat="1" ht="16.5" customHeight="1">
      <c r="B308" s="227"/>
      <c r="C308" s="228"/>
      <c r="D308" s="228"/>
      <c r="E308" s="229" t="s">
        <v>5</v>
      </c>
      <c r="F308" s="237" t="s">
        <v>1090</v>
      </c>
      <c r="G308" s="228"/>
      <c r="H308" s="228"/>
      <c r="I308" s="228"/>
      <c r="J308" s="228"/>
      <c r="K308" s="232">
        <v>1.792</v>
      </c>
      <c r="L308" s="228"/>
      <c r="M308" s="228"/>
      <c r="N308" s="228"/>
      <c r="O308" s="228"/>
      <c r="P308" s="228"/>
      <c r="Q308" s="228"/>
      <c r="R308" s="233"/>
      <c r="T308" s="234"/>
      <c r="U308" s="228"/>
      <c r="V308" s="228"/>
      <c r="W308" s="228"/>
      <c r="X308" s="228"/>
      <c r="Y308" s="228"/>
      <c r="Z308" s="228"/>
      <c r="AA308" s="235"/>
      <c r="AT308" s="236" t="s">
        <v>175</v>
      </c>
      <c r="AU308" s="236" t="s">
        <v>86</v>
      </c>
      <c r="AV308" s="10" t="s">
        <v>86</v>
      </c>
      <c r="AW308" s="10" t="s">
        <v>33</v>
      </c>
      <c r="AX308" s="10" t="s">
        <v>77</v>
      </c>
      <c r="AY308" s="236" t="s">
        <v>165</v>
      </c>
    </row>
    <row r="309" s="10" customFormat="1" ht="16.5" customHeight="1">
      <c r="B309" s="227"/>
      <c r="C309" s="228"/>
      <c r="D309" s="228"/>
      <c r="E309" s="229" t="s">
        <v>5</v>
      </c>
      <c r="F309" s="237" t="s">
        <v>1091</v>
      </c>
      <c r="G309" s="228"/>
      <c r="H309" s="228"/>
      <c r="I309" s="228"/>
      <c r="J309" s="228"/>
      <c r="K309" s="232">
        <v>1.714</v>
      </c>
      <c r="L309" s="228"/>
      <c r="M309" s="228"/>
      <c r="N309" s="228"/>
      <c r="O309" s="228"/>
      <c r="P309" s="228"/>
      <c r="Q309" s="228"/>
      <c r="R309" s="233"/>
      <c r="T309" s="234"/>
      <c r="U309" s="228"/>
      <c r="V309" s="228"/>
      <c r="W309" s="228"/>
      <c r="X309" s="228"/>
      <c r="Y309" s="228"/>
      <c r="Z309" s="228"/>
      <c r="AA309" s="235"/>
      <c r="AT309" s="236" t="s">
        <v>175</v>
      </c>
      <c r="AU309" s="236" t="s">
        <v>86</v>
      </c>
      <c r="AV309" s="10" t="s">
        <v>86</v>
      </c>
      <c r="AW309" s="10" t="s">
        <v>33</v>
      </c>
      <c r="AX309" s="10" t="s">
        <v>77</v>
      </c>
      <c r="AY309" s="236" t="s">
        <v>165</v>
      </c>
    </row>
    <row r="310" s="13" customFormat="1" ht="16.5" customHeight="1">
      <c r="B310" s="257"/>
      <c r="C310" s="258"/>
      <c r="D310" s="258"/>
      <c r="E310" s="259" t="s">
        <v>5</v>
      </c>
      <c r="F310" s="260" t="s">
        <v>226</v>
      </c>
      <c r="G310" s="258"/>
      <c r="H310" s="258"/>
      <c r="I310" s="258"/>
      <c r="J310" s="258"/>
      <c r="K310" s="261">
        <v>14.951000000000001</v>
      </c>
      <c r="L310" s="258"/>
      <c r="M310" s="258"/>
      <c r="N310" s="258"/>
      <c r="O310" s="258"/>
      <c r="P310" s="258"/>
      <c r="Q310" s="258"/>
      <c r="R310" s="262"/>
      <c r="T310" s="263"/>
      <c r="U310" s="258"/>
      <c r="V310" s="258"/>
      <c r="W310" s="258"/>
      <c r="X310" s="258"/>
      <c r="Y310" s="258"/>
      <c r="Z310" s="258"/>
      <c r="AA310" s="264"/>
      <c r="AT310" s="265" t="s">
        <v>175</v>
      </c>
      <c r="AU310" s="265" t="s">
        <v>86</v>
      </c>
      <c r="AV310" s="13" t="s">
        <v>89</v>
      </c>
      <c r="AW310" s="13" t="s">
        <v>33</v>
      </c>
      <c r="AX310" s="13" t="s">
        <v>77</v>
      </c>
      <c r="AY310" s="265" t="s">
        <v>165</v>
      </c>
    </row>
    <row r="311" s="10" customFormat="1" ht="16.5" customHeight="1">
      <c r="B311" s="227"/>
      <c r="C311" s="228"/>
      <c r="D311" s="228"/>
      <c r="E311" s="229" t="s">
        <v>5</v>
      </c>
      <c r="F311" s="237" t="s">
        <v>1092</v>
      </c>
      <c r="G311" s="228"/>
      <c r="H311" s="228"/>
      <c r="I311" s="228"/>
      <c r="J311" s="228"/>
      <c r="K311" s="232">
        <v>2.2429999999999999</v>
      </c>
      <c r="L311" s="228"/>
      <c r="M311" s="228"/>
      <c r="N311" s="228"/>
      <c r="O311" s="228"/>
      <c r="P311" s="228"/>
      <c r="Q311" s="228"/>
      <c r="R311" s="233"/>
      <c r="T311" s="234"/>
      <c r="U311" s="228"/>
      <c r="V311" s="228"/>
      <c r="W311" s="228"/>
      <c r="X311" s="228"/>
      <c r="Y311" s="228"/>
      <c r="Z311" s="228"/>
      <c r="AA311" s="235"/>
      <c r="AT311" s="236" t="s">
        <v>175</v>
      </c>
      <c r="AU311" s="236" t="s">
        <v>86</v>
      </c>
      <c r="AV311" s="10" t="s">
        <v>86</v>
      </c>
      <c r="AW311" s="10" t="s">
        <v>33</v>
      </c>
      <c r="AX311" s="10" t="s">
        <v>83</v>
      </c>
      <c r="AY311" s="236" t="s">
        <v>165</v>
      </c>
    </row>
    <row r="312" s="1" customFormat="1" ht="38.25" customHeight="1">
      <c r="B312" s="179"/>
      <c r="C312" s="215" t="s">
        <v>689</v>
      </c>
      <c r="D312" s="215" t="s">
        <v>166</v>
      </c>
      <c r="E312" s="216" t="s">
        <v>1093</v>
      </c>
      <c r="F312" s="217" t="s">
        <v>1094</v>
      </c>
      <c r="G312" s="217"/>
      <c r="H312" s="217"/>
      <c r="I312" s="217"/>
      <c r="J312" s="218" t="s">
        <v>169</v>
      </c>
      <c r="K312" s="219">
        <v>77.879999999999995</v>
      </c>
      <c r="L312" s="220">
        <v>0</v>
      </c>
      <c r="M312" s="220"/>
      <c r="N312" s="219">
        <f>ROUND(L312*K312,3)</f>
        <v>0</v>
      </c>
      <c r="O312" s="219"/>
      <c r="P312" s="219"/>
      <c r="Q312" s="219"/>
      <c r="R312" s="183"/>
      <c r="T312" s="221" t="s">
        <v>5</v>
      </c>
      <c r="U312" s="58" t="s">
        <v>44</v>
      </c>
      <c r="V312" s="49"/>
      <c r="W312" s="222">
        <f>V312*K312</f>
        <v>0</v>
      </c>
      <c r="X312" s="222">
        <v>0.13169</v>
      </c>
      <c r="Y312" s="222">
        <f>X312*K312</f>
        <v>10.256017199999999</v>
      </c>
      <c r="Z312" s="222">
        <v>0</v>
      </c>
      <c r="AA312" s="223">
        <f>Z312*K312</f>
        <v>0</v>
      </c>
      <c r="AR312" s="24" t="s">
        <v>92</v>
      </c>
      <c r="AT312" s="24" t="s">
        <v>166</v>
      </c>
      <c r="AU312" s="24" t="s">
        <v>86</v>
      </c>
      <c r="AY312" s="24" t="s">
        <v>165</v>
      </c>
      <c r="BE312" s="138">
        <f>IF(U312="základná",N312,0)</f>
        <v>0</v>
      </c>
      <c r="BF312" s="138">
        <f>IF(U312="znížená",N312,0)</f>
        <v>0</v>
      </c>
      <c r="BG312" s="138">
        <f>IF(U312="zákl. prenesená",N312,0)</f>
        <v>0</v>
      </c>
      <c r="BH312" s="138">
        <f>IF(U312="zníž. prenesená",N312,0)</f>
        <v>0</v>
      </c>
      <c r="BI312" s="138">
        <f>IF(U312="nulová",N312,0)</f>
        <v>0</v>
      </c>
      <c r="BJ312" s="24" t="s">
        <v>86</v>
      </c>
      <c r="BK312" s="224">
        <f>ROUND(L312*K312,3)</f>
        <v>0</v>
      </c>
      <c r="BL312" s="24" t="s">
        <v>92</v>
      </c>
      <c r="BM312" s="24" t="s">
        <v>1095</v>
      </c>
    </row>
    <row r="313" s="1" customFormat="1" ht="38.25" customHeight="1">
      <c r="B313" s="179"/>
      <c r="C313" s="215" t="s">
        <v>693</v>
      </c>
      <c r="D313" s="215" t="s">
        <v>166</v>
      </c>
      <c r="E313" s="216" t="s">
        <v>1096</v>
      </c>
      <c r="F313" s="217" t="s">
        <v>1097</v>
      </c>
      <c r="G313" s="217"/>
      <c r="H313" s="217"/>
      <c r="I313" s="217"/>
      <c r="J313" s="218" t="s">
        <v>464</v>
      </c>
      <c r="K313" s="219">
        <v>2.2429999999999999</v>
      </c>
      <c r="L313" s="220">
        <v>0</v>
      </c>
      <c r="M313" s="220"/>
      <c r="N313" s="219">
        <f>ROUND(L313*K313,3)</f>
        <v>0</v>
      </c>
      <c r="O313" s="219"/>
      <c r="P313" s="219"/>
      <c r="Q313" s="219"/>
      <c r="R313" s="183"/>
      <c r="T313" s="221" t="s">
        <v>5</v>
      </c>
      <c r="U313" s="58" t="s">
        <v>44</v>
      </c>
      <c r="V313" s="49"/>
      <c r="W313" s="222">
        <f>V313*K313</f>
        <v>0</v>
      </c>
      <c r="X313" s="222">
        <v>0</v>
      </c>
      <c r="Y313" s="222">
        <f>X313*K313</f>
        <v>0</v>
      </c>
      <c r="Z313" s="222">
        <v>0</v>
      </c>
      <c r="AA313" s="223">
        <f>Z313*K313</f>
        <v>0</v>
      </c>
      <c r="AR313" s="24" t="s">
        <v>92</v>
      </c>
      <c r="AT313" s="24" t="s">
        <v>166</v>
      </c>
      <c r="AU313" s="24" t="s">
        <v>86</v>
      </c>
      <c r="AY313" s="24" t="s">
        <v>165</v>
      </c>
      <c r="BE313" s="138">
        <f>IF(U313="základná",N313,0)</f>
        <v>0</v>
      </c>
      <c r="BF313" s="138">
        <f>IF(U313="znížená",N313,0)</f>
        <v>0</v>
      </c>
      <c r="BG313" s="138">
        <f>IF(U313="zákl. prenesená",N313,0)</f>
        <v>0</v>
      </c>
      <c r="BH313" s="138">
        <f>IF(U313="zníž. prenesená",N313,0)</f>
        <v>0</v>
      </c>
      <c r="BI313" s="138">
        <f>IF(U313="nulová",N313,0)</f>
        <v>0</v>
      </c>
      <c r="BJ313" s="24" t="s">
        <v>86</v>
      </c>
      <c r="BK313" s="224">
        <f>ROUND(L313*K313,3)</f>
        <v>0</v>
      </c>
      <c r="BL313" s="24" t="s">
        <v>92</v>
      </c>
      <c r="BM313" s="24" t="s">
        <v>1098</v>
      </c>
    </row>
    <row r="314" s="1" customFormat="1" ht="38.25" customHeight="1">
      <c r="B314" s="179"/>
      <c r="C314" s="215" t="s">
        <v>1099</v>
      </c>
      <c r="D314" s="215" t="s">
        <v>166</v>
      </c>
      <c r="E314" s="216" t="s">
        <v>1100</v>
      </c>
      <c r="F314" s="217" t="s">
        <v>1101</v>
      </c>
      <c r="G314" s="217"/>
      <c r="H314" s="217"/>
      <c r="I314" s="217"/>
      <c r="J314" s="218" t="s">
        <v>464</v>
      </c>
      <c r="K314" s="219">
        <v>2.2429999999999999</v>
      </c>
      <c r="L314" s="220">
        <v>0</v>
      </c>
      <c r="M314" s="220"/>
      <c r="N314" s="219">
        <f>ROUND(L314*K314,3)</f>
        <v>0</v>
      </c>
      <c r="O314" s="219"/>
      <c r="P314" s="219"/>
      <c r="Q314" s="219"/>
      <c r="R314" s="183"/>
      <c r="T314" s="221" t="s">
        <v>5</v>
      </c>
      <c r="U314" s="58" t="s">
        <v>44</v>
      </c>
      <c r="V314" s="49"/>
      <c r="W314" s="222">
        <f>V314*K314</f>
        <v>0</v>
      </c>
      <c r="X314" s="222">
        <v>0</v>
      </c>
      <c r="Y314" s="222">
        <f>X314*K314</f>
        <v>0</v>
      </c>
      <c r="Z314" s="222">
        <v>0</v>
      </c>
      <c r="AA314" s="223">
        <f>Z314*K314</f>
        <v>0</v>
      </c>
      <c r="AR314" s="24" t="s">
        <v>92</v>
      </c>
      <c r="AT314" s="24" t="s">
        <v>166</v>
      </c>
      <c r="AU314" s="24" t="s">
        <v>86</v>
      </c>
      <c r="AY314" s="24" t="s">
        <v>165</v>
      </c>
      <c r="BE314" s="138">
        <f>IF(U314="základná",N314,0)</f>
        <v>0</v>
      </c>
      <c r="BF314" s="138">
        <f>IF(U314="znížená",N314,0)</f>
        <v>0</v>
      </c>
      <c r="BG314" s="138">
        <f>IF(U314="zákl. prenesená",N314,0)</f>
        <v>0</v>
      </c>
      <c r="BH314" s="138">
        <f>IF(U314="zníž. prenesená",N314,0)</f>
        <v>0</v>
      </c>
      <c r="BI314" s="138">
        <f>IF(U314="nulová",N314,0)</f>
        <v>0</v>
      </c>
      <c r="BJ314" s="24" t="s">
        <v>86</v>
      </c>
      <c r="BK314" s="224">
        <f>ROUND(L314*K314,3)</f>
        <v>0</v>
      </c>
      <c r="BL314" s="24" t="s">
        <v>92</v>
      </c>
      <c r="BM314" s="24" t="s">
        <v>1102</v>
      </c>
    </row>
    <row r="315" s="1" customFormat="1" ht="51" customHeight="1">
      <c r="B315" s="179"/>
      <c r="C315" s="215" t="s">
        <v>1103</v>
      </c>
      <c r="D315" s="215" t="s">
        <v>166</v>
      </c>
      <c r="E315" s="216" t="s">
        <v>1104</v>
      </c>
      <c r="F315" s="217" t="s">
        <v>1105</v>
      </c>
      <c r="G315" s="217"/>
      <c r="H315" s="217"/>
      <c r="I315" s="217"/>
      <c r="J315" s="218" t="s">
        <v>169</v>
      </c>
      <c r="K315" s="219">
        <v>14.951000000000001</v>
      </c>
      <c r="L315" s="220">
        <v>0</v>
      </c>
      <c r="M315" s="220"/>
      <c r="N315" s="219">
        <f>ROUND(L315*K315,3)</f>
        <v>0</v>
      </c>
      <c r="O315" s="219"/>
      <c r="P315" s="219"/>
      <c r="Q315" s="219"/>
      <c r="R315" s="183"/>
      <c r="T315" s="221" t="s">
        <v>5</v>
      </c>
      <c r="U315" s="58" t="s">
        <v>44</v>
      </c>
      <c r="V315" s="49"/>
      <c r="W315" s="222">
        <f>V315*K315</f>
        <v>0</v>
      </c>
      <c r="X315" s="222">
        <v>0.0035200000000000001</v>
      </c>
      <c r="Y315" s="222">
        <f>X315*K315</f>
        <v>0.052627520000000004</v>
      </c>
      <c r="Z315" s="222">
        <v>0</v>
      </c>
      <c r="AA315" s="223">
        <f>Z315*K315</f>
        <v>0</v>
      </c>
      <c r="AR315" s="24" t="s">
        <v>92</v>
      </c>
      <c r="AT315" s="24" t="s">
        <v>166</v>
      </c>
      <c r="AU315" s="24" t="s">
        <v>86</v>
      </c>
      <c r="AY315" s="24" t="s">
        <v>165</v>
      </c>
      <c r="BE315" s="138">
        <f>IF(U315="základná",N315,0)</f>
        <v>0</v>
      </c>
      <c r="BF315" s="138">
        <f>IF(U315="znížená",N315,0)</f>
        <v>0</v>
      </c>
      <c r="BG315" s="138">
        <f>IF(U315="zákl. prenesená",N315,0)</f>
        <v>0</v>
      </c>
      <c r="BH315" s="138">
        <f>IF(U315="zníž. prenesená",N315,0)</f>
        <v>0</v>
      </c>
      <c r="BI315" s="138">
        <f>IF(U315="nulová",N315,0)</f>
        <v>0</v>
      </c>
      <c r="BJ315" s="24" t="s">
        <v>86</v>
      </c>
      <c r="BK315" s="224">
        <f>ROUND(L315*K315,3)</f>
        <v>0</v>
      </c>
      <c r="BL315" s="24" t="s">
        <v>92</v>
      </c>
      <c r="BM315" s="24" t="s">
        <v>1106</v>
      </c>
    </row>
    <row r="316" s="1" customFormat="1" ht="25.5" customHeight="1">
      <c r="B316" s="179"/>
      <c r="C316" s="215" t="s">
        <v>1107</v>
      </c>
      <c r="D316" s="215" t="s">
        <v>166</v>
      </c>
      <c r="E316" s="216" t="s">
        <v>1108</v>
      </c>
      <c r="F316" s="217" t="s">
        <v>1109</v>
      </c>
      <c r="G316" s="217"/>
      <c r="H316" s="217"/>
      <c r="I316" s="217"/>
      <c r="J316" s="218" t="s">
        <v>464</v>
      </c>
      <c r="K316" s="219">
        <v>18.687999999999999</v>
      </c>
      <c r="L316" s="220">
        <v>0</v>
      </c>
      <c r="M316" s="220"/>
      <c r="N316" s="219">
        <f>ROUND(L316*K316,3)</f>
        <v>0</v>
      </c>
      <c r="O316" s="219"/>
      <c r="P316" s="219"/>
      <c r="Q316" s="219"/>
      <c r="R316" s="183"/>
      <c r="T316" s="221" t="s">
        <v>5</v>
      </c>
      <c r="U316" s="58" t="s">
        <v>44</v>
      </c>
      <c r="V316" s="49"/>
      <c r="W316" s="222">
        <f>V316*K316</f>
        <v>0</v>
      </c>
      <c r="X316" s="222">
        <v>1.7126999999999999</v>
      </c>
      <c r="Y316" s="222">
        <f>X316*K316</f>
        <v>32.006937599999993</v>
      </c>
      <c r="Z316" s="222">
        <v>0</v>
      </c>
      <c r="AA316" s="223">
        <f>Z316*K316</f>
        <v>0</v>
      </c>
      <c r="AR316" s="24" t="s">
        <v>92</v>
      </c>
      <c r="AT316" s="24" t="s">
        <v>166</v>
      </c>
      <c r="AU316" s="24" t="s">
        <v>86</v>
      </c>
      <c r="AY316" s="24" t="s">
        <v>165</v>
      </c>
      <c r="BE316" s="138">
        <f>IF(U316="základná",N316,0)</f>
        <v>0</v>
      </c>
      <c r="BF316" s="138">
        <f>IF(U316="znížená",N316,0)</f>
        <v>0</v>
      </c>
      <c r="BG316" s="138">
        <f>IF(U316="zákl. prenesená",N316,0)</f>
        <v>0</v>
      </c>
      <c r="BH316" s="138">
        <f>IF(U316="zníž. prenesená",N316,0)</f>
        <v>0</v>
      </c>
      <c r="BI316" s="138">
        <f>IF(U316="nulová",N316,0)</f>
        <v>0</v>
      </c>
      <c r="BJ316" s="24" t="s">
        <v>86</v>
      </c>
      <c r="BK316" s="224">
        <f>ROUND(L316*K316,3)</f>
        <v>0</v>
      </c>
      <c r="BL316" s="24" t="s">
        <v>92</v>
      </c>
      <c r="BM316" s="24" t="s">
        <v>1110</v>
      </c>
    </row>
    <row r="317" s="12" customFormat="1" ht="16.5" customHeight="1">
      <c r="B317" s="247"/>
      <c r="C317" s="248"/>
      <c r="D317" s="248"/>
      <c r="E317" s="249" t="s">
        <v>5</v>
      </c>
      <c r="F317" s="250" t="s">
        <v>199</v>
      </c>
      <c r="G317" s="251"/>
      <c r="H317" s="251"/>
      <c r="I317" s="251"/>
      <c r="J317" s="248"/>
      <c r="K317" s="249" t="s">
        <v>5</v>
      </c>
      <c r="L317" s="248"/>
      <c r="M317" s="248"/>
      <c r="N317" s="248"/>
      <c r="O317" s="248"/>
      <c r="P317" s="248"/>
      <c r="Q317" s="248"/>
      <c r="R317" s="252"/>
      <c r="T317" s="253"/>
      <c r="U317" s="248"/>
      <c r="V317" s="248"/>
      <c r="W317" s="248"/>
      <c r="X317" s="248"/>
      <c r="Y317" s="248"/>
      <c r="Z317" s="248"/>
      <c r="AA317" s="254"/>
      <c r="AT317" s="255" t="s">
        <v>175</v>
      </c>
      <c r="AU317" s="255" t="s">
        <v>86</v>
      </c>
      <c r="AV317" s="12" t="s">
        <v>83</v>
      </c>
      <c r="AW317" s="12" t="s">
        <v>33</v>
      </c>
      <c r="AX317" s="12" t="s">
        <v>77</v>
      </c>
      <c r="AY317" s="255" t="s">
        <v>165</v>
      </c>
    </row>
    <row r="318" s="10" customFormat="1" ht="16.5" customHeight="1">
      <c r="B318" s="227"/>
      <c r="C318" s="228"/>
      <c r="D318" s="228"/>
      <c r="E318" s="229" t="s">
        <v>5</v>
      </c>
      <c r="F318" s="237" t="s">
        <v>1111</v>
      </c>
      <c r="G318" s="228"/>
      <c r="H318" s="228"/>
      <c r="I318" s="228"/>
      <c r="J318" s="228"/>
      <c r="K318" s="232">
        <v>18.687999999999999</v>
      </c>
      <c r="L318" s="228"/>
      <c r="M318" s="228"/>
      <c r="N318" s="228"/>
      <c r="O318" s="228"/>
      <c r="P318" s="228"/>
      <c r="Q318" s="228"/>
      <c r="R318" s="233"/>
      <c r="T318" s="234"/>
      <c r="U318" s="228"/>
      <c r="V318" s="228"/>
      <c r="W318" s="228"/>
      <c r="X318" s="228"/>
      <c r="Y318" s="228"/>
      <c r="Z318" s="228"/>
      <c r="AA318" s="235"/>
      <c r="AT318" s="236" t="s">
        <v>175</v>
      </c>
      <c r="AU318" s="236" t="s">
        <v>86</v>
      </c>
      <c r="AV318" s="10" t="s">
        <v>86</v>
      </c>
      <c r="AW318" s="10" t="s">
        <v>33</v>
      </c>
      <c r="AX318" s="10" t="s">
        <v>77</v>
      </c>
      <c r="AY318" s="236" t="s">
        <v>165</v>
      </c>
    </row>
    <row r="319" s="11" customFormat="1" ht="16.5" customHeight="1">
      <c r="B319" s="238"/>
      <c r="C319" s="239"/>
      <c r="D319" s="239"/>
      <c r="E319" s="240" t="s">
        <v>5</v>
      </c>
      <c r="F319" s="241" t="s">
        <v>183</v>
      </c>
      <c r="G319" s="239"/>
      <c r="H319" s="239"/>
      <c r="I319" s="239"/>
      <c r="J319" s="239"/>
      <c r="K319" s="242">
        <v>18.687999999999999</v>
      </c>
      <c r="L319" s="239"/>
      <c r="M319" s="239"/>
      <c r="N319" s="239"/>
      <c r="O319" s="239"/>
      <c r="P319" s="239"/>
      <c r="Q319" s="239"/>
      <c r="R319" s="243"/>
      <c r="T319" s="244"/>
      <c r="U319" s="239"/>
      <c r="V319" s="239"/>
      <c r="W319" s="239"/>
      <c r="X319" s="239"/>
      <c r="Y319" s="239"/>
      <c r="Z319" s="239"/>
      <c r="AA319" s="245"/>
      <c r="AT319" s="246" t="s">
        <v>175</v>
      </c>
      <c r="AU319" s="246" t="s">
        <v>86</v>
      </c>
      <c r="AV319" s="11" t="s">
        <v>92</v>
      </c>
      <c r="AW319" s="11" t="s">
        <v>33</v>
      </c>
      <c r="AX319" s="11" t="s">
        <v>83</v>
      </c>
      <c r="AY319" s="246" t="s">
        <v>165</v>
      </c>
    </row>
    <row r="320" s="1" customFormat="1" ht="25.5" customHeight="1">
      <c r="B320" s="179"/>
      <c r="C320" s="215" t="s">
        <v>1112</v>
      </c>
      <c r="D320" s="215" t="s">
        <v>166</v>
      </c>
      <c r="E320" s="216" t="s">
        <v>1113</v>
      </c>
      <c r="F320" s="217" t="s">
        <v>1114</v>
      </c>
      <c r="G320" s="217"/>
      <c r="H320" s="217"/>
      <c r="I320" s="217"/>
      <c r="J320" s="218" t="s">
        <v>421</v>
      </c>
      <c r="K320" s="219">
        <v>14.6</v>
      </c>
      <c r="L320" s="220">
        <v>0</v>
      </c>
      <c r="M320" s="220"/>
      <c r="N320" s="219">
        <f>ROUND(L320*K320,3)</f>
        <v>0</v>
      </c>
      <c r="O320" s="219"/>
      <c r="P320" s="219"/>
      <c r="Q320" s="219"/>
      <c r="R320" s="183"/>
      <c r="T320" s="221" t="s">
        <v>5</v>
      </c>
      <c r="U320" s="58" t="s">
        <v>44</v>
      </c>
      <c r="V320" s="49"/>
      <c r="W320" s="222">
        <f>V320*K320</f>
        <v>0</v>
      </c>
      <c r="X320" s="222">
        <v>0</v>
      </c>
      <c r="Y320" s="222">
        <f>X320*K320</f>
        <v>0</v>
      </c>
      <c r="Z320" s="222">
        <v>0</v>
      </c>
      <c r="AA320" s="223">
        <f>Z320*K320</f>
        <v>0</v>
      </c>
      <c r="AR320" s="24" t="s">
        <v>92</v>
      </c>
      <c r="AT320" s="24" t="s">
        <v>166</v>
      </c>
      <c r="AU320" s="24" t="s">
        <v>86</v>
      </c>
      <c r="AY320" s="24" t="s">
        <v>165</v>
      </c>
      <c r="BE320" s="138">
        <f>IF(U320="základná",N320,0)</f>
        <v>0</v>
      </c>
      <c r="BF320" s="138">
        <f>IF(U320="znížená",N320,0)</f>
        <v>0</v>
      </c>
      <c r="BG320" s="138">
        <f>IF(U320="zákl. prenesená",N320,0)</f>
        <v>0</v>
      </c>
      <c r="BH320" s="138">
        <f>IF(U320="zníž. prenesená",N320,0)</f>
        <v>0</v>
      </c>
      <c r="BI320" s="138">
        <f>IF(U320="nulová",N320,0)</f>
        <v>0</v>
      </c>
      <c r="BJ320" s="24" t="s">
        <v>86</v>
      </c>
      <c r="BK320" s="224">
        <f>ROUND(L320*K320,3)</f>
        <v>0</v>
      </c>
      <c r="BL320" s="24" t="s">
        <v>92</v>
      </c>
      <c r="BM320" s="24" t="s">
        <v>1115</v>
      </c>
    </row>
    <row r="321" s="9" customFormat="1" ht="29.88" customHeight="1">
      <c r="B321" s="201"/>
      <c r="C321" s="202"/>
      <c r="D321" s="212" t="s">
        <v>133</v>
      </c>
      <c r="E321" s="212"/>
      <c r="F321" s="212"/>
      <c r="G321" s="212"/>
      <c r="H321" s="212"/>
      <c r="I321" s="212"/>
      <c r="J321" s="212"/>
      <c r="K321" s="212"/>
      <c r="L321" s="212"/>
      <c r="M321" s="212"/>
      <c r="N321" s="225">
        <f>BK321</f>
        <v>0</v>
      </c>
      <c r="O321" s="226"/>
      <c r="P321" s="226"/>
      <c r="Q321" s="226"/>
      <c r="R321" s="205"/>
      <c r="T321" s="206"/>
      <c r="U321" s="202"/>
      <c r="V321" s="202"/>
      <c r="W321" s="207">
        <f>SUM(W322:W397)</f>
        <v>0</v>
      </c>
      <c r="X321" s="202"/>
      <c r="Y321" s="207">
        <f>SUM(Y322:Y397)</f>
        <v>4.4376409940000006</v>
      </c>
      <c r="Z321" s="202"/>
      <c r="AA321" s="208">
        <f>SUM(AA322:AA397)</f>
        <v>70.985517000000002</v>
      </c>
      <c r="AR321" s="209" t="s">
        <v>83</v>
      </c>
      <c r="AT321" s="210" t="s">
        <v>76</v>
      </c>
      <c r="AU321" s="210" t="s">
        <v>83</v>
      </c>
      <c r="AY321" s="209" t="s">
        <v>165</v>
      </c>
      <c r="BK321" s="211">
        <f>SUM(BK322:BK397)</f>
        <v>0</v>
      </c>
    </row>
    <row r="322" s="1" customFormat="1" ht="38.25" customHeight="1">
      <c r="B322" s="179"/>
      <c r="C322" s="215" t="s">
        <v>1116</v>
      </c>
      <c r="D322" s="215" t="s">
        <v>166</v>
      </c>
      <c r="E322" s="216" t="s">
        <v>1117</v>
      </c>
      <c r="F322" s="217" t="s">
        <v>1118</v>
      </c>
      <c r="G322" s="217"/>
      <c r="H322" s="217"/>
      <c r="I322" s="217"/>
      <c r="J322" s="218" t="s">
        <v>286</v>
      </c>
      <c r="K322" s="219">
        <v>39</v>
      </c>
      <c r="L322" s="220">
        <v>0</v>
      </c>
      <c r="M322" s="220"/>
      <c r="N322" s="219">
        <f>ROUND(L322*K322,3)</f>
        <v>0</v>
      </c>
      <c r="O322" s="219"/>
      <c r="P322" s="219"/>
      <c r="Q322" s="219"/>
      <c r="R322" s="183"/>
      <c r="T322" s="221" t="s">
        <v>5</v>
      </c>
      <c r="U322" s="58" t="s">
        <v>44</v>
      </c>
      <c r="V322" s="49"/>
      <c r="W322" s="222">
        <f>V322*K322</f>
        <v>0</v>
      </c>
      <c r="X322" s="222">
        <v>0.098530000000000006</v>
      </c>
      <c r="Y322" s="222">
        <f>X322*K322</f>
        <v>3.84267</v>
      </c>
      <c r="Z322" s="222">
        <v>0</v>
      </c>
      <c r="AA322" s="223">
        <f>Z322*K322</f>
        <v>0</v>
      </c>
      <c r="AR322" s="24" t="s">
        <v>92</v>
      </c>
      <c r="AT322" s="24" t="s">
        <v>166</v>
      </c>
      <c r="AU322" s="24" t="s">
        <v>86</v>
      </c>
      <c r="AY322" s="24" t="s">
        <v>165</v>
      </c>
      <c r="BE322" s="138">
        <f>IF(U322="základná",N322,0)</f>
        <v>0</v>
      </c>
      <c r="BF322" s="138">
        <f>IF(U322="znížená",N322,0)</f>
        <v>0</v>
      </c>
      <c r="BG322" s="138">
        <f>IF(U322="zákl. prenesená",N322,0)</f>
        <v>0</v>
      </c>
      <c r="BH322" s="138">
        <f>IF(U322="zníž. prenesená",N322,0)</f>
        <v>0</v>
      </c>
      <c r="BI322" s="138">
        <f>IF(U322="nulová",N322,0)</f>
        <v>0</v>
      </c>
      <c r="BJ322" s="24" t="s">
        <v>86</v>
      </c>
      <c r="BK322" s="224">
        <f>ROUND(L322*K322,3)</f>
        <v>0</v>
      </c>
      <c r="BL322" s="24" t="s">
        <v>92</v>
      </c>
      <c r="BM322" s="24" t="s">
        <v>1119</v>
      </c>
    </row>
    <row r="323" s="10" customFormat="1" ht="25.5" customHeight="1">
      <c r="B323" s="227"/>
      <c r="C323" s="228"/>
      <c r="D323" s="228"/>
      <c r="E323" s="229" t="s">
        <v>5</v>
      </c>
      <c r="F323" s="230" t="s">
        <v>1120</v>
      </c>
      <c r="G323" s="231"/>
      <c r="H323" s="231"/>
      <c r="I323" s="231"/>
      <c r="J323" s="228"/>
      <c r="K323" s="232">
        <v>39</v>
      </c>
      <c r="L323" s="228"/>
      <c r="M323" s="228"/>
      <c r="N323" s="228"/>
      <c r="O323" s="228"/>
      <c r="P323" s="228"/>
      <c r="Q323" s="228"/>
      <c r="R323" s="233"/>
      <c r="T323" s="234"/>
      <c r="U323" s="228"/>
      <c r="V323" s="228"/>
      <c r="W323" s="228"/>
      <c r="X323" s="228"/>
      <c r="Y323" s="228"/>
      <c r="Z323" s="228"/>
      <c r="AA323" s="235"/>
      <c r="AT323" s="236" t="s">
        <v>175</v>
      </c>
      <c r="AU323" s="236" t="s">
        <v>86</v>
      </c>
      <c r="AV323" s="10" t="s">
        <v>86</v>
      </c>
      <c r="AW323" s="10" t="s">
        <v>33</v>
      </c>
      <c r="AX323" s="10" t="s">
        <v>83</v>
      </c>
      <c r="AY323" s="236" t="s">
        <v>165</v>
      </c>
    </row>
    <row r="324" s="1" customFormat="1" ht="16.5" customHeight="1">
      <c r="B324" s="179"/>
      <c r="C324" s="266" t="s">
        <v>1121</v>
      </c>
      <c r="D324" s="266" t="s">
        <v>294</v>
      </c>
      <c r="E324" s="267" t="s">
        <v>1122</v>
      </c>
      <c r="F324" s="268" t="s">
        <v>1123</v>
      </c>
      <c r="G324" s="268"/>
      <c r="H324" s="268"/>
      <c r="I324" s="268"/>
      <c r="J324" s="269" t="s">
        <v>1124</v>
      </c>
      <c r="K324" s="270">
        <v>79</v>
      </c>
      <c r="L324" s="271">
        <v>0</v>
      </c>
      <c r="M324" s="271"/>
      <c r="N324" s="270">
        <f>ROUND(L324*K324,3)</f>
        <v>0</v>
      </c>
      <c r="O324" s="219"/>
      <c r="P324" s="219"/>
      <c r="Q324" s="219"/>
      <c r="R324" s="183"/>
      <c r="T324" s="221" t="s">
        <v>5</v>
      </c>
      <c r="U324" s="58" t="s">
        <v>44</v>
      </c>
      <c r="V324" s="49"/>
      <c r="W324" s="222">
        <f>V324*K324</f>
        <v>0</v>
      </c>
      <c r="X324" s="222">
        <v>0</v>
      </c>
      <c r="Y324" s="222">
        <f>X324*K324</f>
        <v>0</v>
      </c>
      <c r="Z324" s="222">
        <v>0</v>
      </c>
      <c r="AA324" s="223">
        <f>Z324*K324</f>
        <v>0</v>
      </c>
      <c r="AR324" s="24" t="s">
        <v>104</v>
      </c>
      <c r="AT324" s="24" t="s">
        <v>294</v>
      </c>
      <c r="AU324" s="24" t="s">
        <v>86</v>
      </c>
      <c r="AY324" s="24" t="s">
        <v>165</v>
      </c>
      <c r="BE324" s="138">
        <f>IF(U324="základná",N324,0)</f>
        <v>0</v>
      </c>
      <c r="BF324" s="138">
        <f>IF(U324="znížená",N324,0)</f>
        <v>0</v>
      </c>
      <c r="BG324" s="138">
        <f>IF(U324="zákl. prenesená",N324,0)</f>
        <v>0</v>
      </c>
      <c r="BH324" s="138">
        <f>IF(U324="zníž. prenesená",N324,0)</f>
        <v>0</v>
      </c>
      <c r="BI324" s="138">
        <f>IF(U324="nulová",N324,0)</f>
        <v>0</v>
      </c>
      <c r="BJ324" s="24" t="s">
        <v>86</v>
      </c>
      <c r="BK324" s="224">
        <f>ROUND(L324*K324,3)</f>
        <v>0</v>
      </c>
      <c r="BL324" s="24" t="s">
        <v>92</v>
      </c>
      <c r="BM324" s="24" t="s">
        <v>1125</v>
      </c>
    </row>
    <row r="325" s="1" customFormat="1" ht="25.5" customHeight="1">
      <c r="B325" s="179"/>
      <c r="C325" s="215" t="s">
        <v>1126</v>
      </c>
      <c r="D325" s="215" t="s">
        <v>166</v>
      </c>
      <c r="E325" s="216" t="s">
        <v>319</v>
      </c>
      <c r="F325" s="217" t="s">
        <v>320</v>
      </c>
      <c r="G325" s="217"/>
      <c r="H325" s="217"/>
      <c r="I325" s="217"/>
      <c r="J325" s="218" t="s">
        <v>169</v>
      </c>
      <c r="K325" s="219">
        <v>100</v>
      </c>
      <c r="L325" s="220">
        <v>0</v>
      </c>
      <c r="M325" s="220"/>
      <c r="N325" s="219">
        <f>ROUND(L325*K325,3)</f>
        <v>0</v>
      </c>
      <c r="O325" s="219"/>
      <c r="P325" s="219"/>
      <c r="Q325" s="219"/>
      <c r="R325" s="183"/>
      <c r="T325" s="221" t="s">
        <v>5</v>
      </c>
      <c r="U325" s="58" t="s">
        <v>44</v>
      </c>
      <c r="V325" s="49"/>
      <c r="W325" s="222">
        <f>V325*K325</f>
        <v>0</v>
      </c>
      <c r="X325" s="222">
        <v>0.0015299999999999999</v>
      </c>
      <c r="Y325" s="222">
        <f>X325*K325</f>
        <v>0.153</v>
      </c>
      <c r="Z325" s="222">
        <v>0</v>
      </c>
      <c r="AA325" s="223">
        <f>Z325*K325</f>
        <v>0</v>
      </c>
      <c r="AR325" s="24" t="s">
        <v>92</v>
      </c>
      <c r="AT325" s="24" t="s">
        <v>166</v>
      </c>
      <c r="AU325" s="24" t="s">
        <v>86</v>
      </c>
      <c r="AY325" s="24" t="s">
        <v>165</v>
      </c>
      <c r="BE325" s="138">
        <f>IF(U325="základná",N325,0)</f>
        <v>0</v>
      </c>
      <c r="BF325" s="138">
        <f>IF(U325="znížená",N325,0)</f>
        <v>0</v>
      </c>
      <c r="BG325" s="138">
        <f>IF(U325="zákl. prenesená",N325,0)</f>
        <v>0</v>
      </c>
      <c r="BH325" s="138">
        <f>IF(U325="zníž. prenesená",N325,0)</f>
        <v>0</v>
      </c>
      <c r="BI325" s="138">
        <f>IF(U325="nulová",N325,0)</f>
        <v>0</v>
      </c>
      <c r="BJ325" s="24" t="s">
        <v>86</v>
      </c>
      <c r="BK325" s="224">
        <f>ROUND(L325*K325,3)</f>
        <v>0</v>
      </c>
      <c r="BL325" s="24" t="s">
        <v>92</v>
      </c>
      <c r="BM325" s="24" t="s">
        <v>1127</v>
      </c>
    </row>
    <row r="326" s="1" customFormat="1" ht="16.5" customHeight="1">
      <c r="B326" s="179"/>
      <c r="C326" s="215" t="s">
        <v>1128</v>
      </c>
      <c r="D326" s="215" t="s">
        <v>166</v>
      </c>
      <c r="E326" s="216" t="s">
        <v>333</v>
      </c>
      <c r="F326" s="217" t="s">
        <v>1129</v>
      </c>
      <c r="G326" s="217"/>
      <c r="H326" s="217"/>
      <c r="I326" s="217"/>
      <c r="J326" s="218" t="s">
        <v>169</v>
      </c>
      <c r="K326" s="219">
        <v>77.879999999999995</v>
      </c>
      <c r="L326" s="220">
        <v>0</v>
      </c>
      <c r="M326" s="220"/>
      <c r="N326" s="219">
        <f>ROUND(L326*K326,3)</f>
        <v>0</v>
      </c>
      <c r="O326" s="219"/>
      <c r="P326" s="219"/>
      <c r="Q326" s="219"/>
      <c r="R326" s="183"/>
      <c r="T326" s="221" t="s">
        <v>5</v>
      </c>
      <c r="U326" s="58" t="s">
        <v>44</v>
      </c>
      <c r="V326" s="49"/>
      <c r="W326" s="222">
        <f>V326*K326</f>
        <v>0</v>
      </c>
      <c r="X326" s="222">
        <v>0.0020500000000000002</v>
      </c>
      <c r="Y326" s="222">
        <f>X326*K326</f>
        <v>0.15965399999999999</v>
      </c>
      <c r="Z326" s="222">
        <v>0</v>
      </c>
      <c r="AA326" s="223">
        <f>Z326*K326</f>
        <v>0</v>
      </c>
      <c r="AR326" s="24" t="s">
        <v>92</v>
      </c>
      <c r="AT326" s="24" t="s">
        <v>166</v>
      </c>
      <c r="AU326" s="24" t="s">
        <v>86</v>
      </c>
      <c r="AY326" s="24" t="s">
        <v>165</v>
      </c>
      <c r="BE326" s="138">
        <f>IF(U326="základná",N326,0)</f>
        <v>0</v>
      </c>
      <c r="BF326" s="138">
        <f>IF(U326="znížená",N326,0)</f>
        <v>0</v>
      </c>
      <c r="BG326" s="138">
        <f>IF(U326="zákl. prenesená",N326,0)</f>
        <v>0</v>
      </c>
      <c r="BH326" s="138">
        <f>IF(U326="zníž. prenesená",N326,0)</f>
        <v>0</v>
      </c>
      <c r="BI326" s="138">
        <f>IF(U326="nulová",N326,0)</f>
        <v>0</v>
      </c>
      <c r="BJ326" s="24" t="s">
        <v>86</v>
      </c>
      <c r="BK326" s="224">
        <f>ROUND(L326*K326,3)</f>
        <v>0</v>
      </c>
      <c r="BL326" s="24" t="s">
        <v>92</v>
      </c>
      <c r="BM326" s="24" t="s">
        <v>1130</v>
      </c>
    </row>
    <row r="327" s="1" customFormat="1" ht="25.5" customHeight="1">
      <c r="B327" s="179"/>
      <c r="C327" s="215" t="s">
        <v>1131</v>
      </c>
      <c r="D327" s="215" t="s">
        <v>166</v>
      </c>
      <c r="E327" s="216" t="s">
        <v>1132</v>
      </c>
      <c r="F327" s="217" t="s">
        <v>1133</v>
      </c>
      <c r="G327" s="217"/>
      <c r="H327" s="217"/>
      <c r="I327" s="217"/>
      <c r="J327" s="218" t="s">
        <v>1134</v>
      </c>
      <c r="K327" s="219">
        <v>1</v>
      </c>
      <c r="L327" s="220">
        <v>0</v>
      </c>
      <c r="M327" s="220"/>
      <c r="N327" s="219">
        <f>ROUND(L327*K327,3)</f>
        <v>0</v>
      </c>
      <c r="O327" s="219"/>
      <c r="P327" s="219"/>
      <c r="Q327" s="219"/>
      <c r="R327" s="183"/>
      <c r="T327" s="221" t="s">
        <v>5</v>
      </c>
      <c r="U327" s="58" t="s">
        <v>44</v>
      </c>
      <c r="V327" s="49"/>
      <c r="W327" s="222">
        <f>V327*K327</f>
        <v>0</v>
      </c>
      <c r="X327" s="222">
        <v>0.16866</v>
      </c>
      <c r="Y327" s="222">
        <f>X327*K327</f>
        <v>0.16866</v>
      </c>
      <c r="Z327" s="222">
        <v>0</v>
      </c>
      <c r="AA327" s="223">
        <f>Z327*K327</f>
        <v>0</v>
      </c>
      <c r="AR327" s="24" t="s">
        <v>92</v>
      </c>
      <c r="AT327" s="24" t="s">
        <v>166</v>
      </c>
      <c r="AU327" s="24" t="s">
        <v>86</v>
      </c>
      <c r="AY327" s="24" t="s">
        <v>165</v>
      </c>
      <c r="BE327" s="138">
        <f>IF(U327="základná",N327,0)</f>
        <v>0</v>
      </c>
      <c r="BF327" s="138">
        <f>IF(U327="znížená",N327,0)</f>
        <v>0</v>
      </c>
      <c r="BG327" s="138">
        <f>IF(U327="zákl. prenesená",N327,0)</f>
        <v>0</v>
      </c>
      <c r="BH327" s="138">
        <f>IF(U327="zníž. prenesená",N327,0)</f>
        <v>0</v>
      </c>
      <c r="BI327" s="138">
        <f>IF(U327="nulová",N327,0)</f>
        <v>0</v>
      </c>
      <c r="BJ327" s="24" t="s">
        <v>86</v>
      </c>
      <c r="BK327" s="224">
        <f>ROUND(L327*K327,3)</f>
        <v>0</v>
      </c>
      <c r="BL327" s="24" t="s">
        <v>92</v>
      </c>
      <c r="BM327" s="24" t="s">
        <v>1135</v>
      </c>
    </row>
    <row r="328" s="1" customFormat="1" ht="38.25" customHeight="1">
      <c r="B328" s="179"/>
      <c r="C328" s="215" t="s">
        <v>1136</v>
      </c>
      <c r="D328" s="215" t="s">
        <v>166</v>
      </c>
      <c r="E328" s="216" t="s">
        <v>1137</v>
      </c>
      <c r="F328" s="217" t="s">
        <v>1138</v>
      </c>
      <c r="G328" s="217"/>
      <c r="H328" s="217"/>
      <c r="I328" s="217"/>
      <c r="J328" s="218" t="s">
        <v>297</v>
      </c>
      <c r="K328" s="219">
        <v>6</v>
      </c>
      <c r="L328" s="220">
        <v>0</v>
      </c>
      <c r="M328" s="220"/>
      <c r="N328" s="219">
        <f>ROUND(L328*K328,3)</f>
        <v>0</v>
      </c>
      <c r="O328" s="219"/>
      <c r="P328" s="219"/>
      <c r="Q328" s="219"/>
      <c r="R328" s="183"/>
      <c r="T328" s="221" t="s">
        <v>5</v>
      </c>
      <c r="U328" s="58" t="s">
        <v>44</v>
      </c>
      <c r="V328" s="49"/>
      <c r="W328" s="222">
        <f>V328*K328</f>
        <v>0</v>
      </c>
      <c r="X328" s="222">
        <v>0.0117</v>
      </c>
      <c r="Y328" s="222">
        <f>X328*K328</f>
        <v>0.070199999999999999</v>
      </c>
      <c r="Z328" s="222">
        <v>0</v>
      </c>
      <c r="AA328" s="223">
        <f>Z328*K328</f>
        <v>0</v>
      </c>
      <c r="AR328" s="24" t="s">
        <v>92</v>
      </c>
      <c r="AT328" s="24" t="s">
        <v>166</v>
      </c>
      <c r="AU328" s="24" t="s">
        <v>86</v>
      </c>
      <c r="AY328" s="24" t="s">
        <v>165</v>
      </c>
      <c r="BE328" s="138">
        <f>IF(U328="základná",N328,0)</f>
        <v>0</v>
      </c>
      <c r="BF328" s="138">
        <f>IF(U328="znížená",N328,0)</f>
        <v>0</v>
      </c>
      <c r="BG328" s="138">
        <f>IF(U328="zákl. prenesená",N328,0)</f>
        <v>0</v>
      </c>
      <c r="BH328" s="138">
        <f>IF(U328="zníž. prenesená",N328,0)</f>
        <v>0</v>
      </c>
      <c r="BI328" s="138">
        <f>IF(U328="nulová",N328,0)</f>
        <v>0</v>
      </c>
      <c r="BJ328" s="24" t="s">
        <v>86</v>
      </c>
      <c r="BK328" s="224">
        <f>ROUND(L328*K328,3)</f>
        <v>0</v>
      </c>
      <c r="BL328" s="24" t="s">
        <v>92</v>
      </c>
      <c r="BM328" s="24" t="s">
        <v>1139</v>
      </c>
    </row>
    <row r="329" s="1" customFormat="1" ht="38.25" customHeight="1">
      <c r="B329" s="179"/>
      <c r="C329" s="215" t="s">
        <v>1140</v>
      </c>
      <c r="D329" s="215" t="s">
        <v>166</v>
      </c>
      <c r="E329" s="216" t="s">
        <v>1141</v>
      </c>
      <c r="F329" s="217" t="s">
        <v>1142</v>
      </c>
      <c r="G329" s="217"/>
      <c r="H329" s="217"/>
      <c r="I329" s="217"/>
      <c r="J329" s="218" t="s">
        <v>297</v>
      </c>
      <c r="K329" s="219">
        <v>21</v>
      </c>
      <c r="L329" s="220">
        <v>0</v>
      </c>
      <c r="M329" s="220"/>
      <c r="N329" s="219">
        <f>ROUND(L329*K329,3)</f>
        <v>0</v>
      </c>
      <c r="O329" s="219"/>
      <c r="P329" s="219"/>
      <c r="Q329" s="219"/>
      <c r="R329" s="183"/>
      <c r="T329" s="221" t="s">
        <v>5</v>
      </c>
      <c r="U329" s="58" t="s">
        <v>44</v>
      </c>
      <c r="V329" s="49"/>
      <c r="W329" s="222">
        <f>V329*K329</f>
        <v>0</v>
      </c>
      <c r="X329" s="222">
        <v>0.00044000000000000002</v>
      </c>
      <c r="Y329" s="222">
        <f>X329*K329</f>
        <v>0.0092399999999999999</v>
      </c>
      <c r="Z329" s="222">
        <v>0</v>
      </c>
      <c r="AA329" s="223">
        <f>Z329*K329</f>
        <v>0</v>
      </c>
      <c r="AR329" s="24" t="s">
        <v>92</v>
      </c>
      <c r="AT329" s="24" t="s">
        <v>166</v>
      </c>
      <c r="AU329" s="24" t="s">
        <v>86</v>
      </c>
      <c r="AY329" s="24" t="s">
        <v>165</v>
      </c>
      <c r="BE329" s="138">
        <f>IF(U329="základná",N329,0)</f>
        <v>0</v>
      </c>
      <c r="BF329" s="138">
        <f>IF(U329="znížená",N329,0)</f>
        <v>0</v>
      </c>
      <c r="BG329" s="138">
        <f>IF(U329="zákl. prenesená",N329,0)</f>
        <v>0</v>
      </c>
      <c r="BH329" s="138">
        <f>IF(U329="zníž. prenesená",N329,0)</f>
        <v>0</v>
      </c>
      <c r="BI329" s="138">
        <f>IF(U329="nulová",N329,0)</f>
        <v>0</v>
      </c>
      <c r="BJ329" s="24" t="s">
        <v>86</v>
      </c>
      <c r="BK329" s="224">
        <f>ROUND(L329*K329,3)</f>
        <v>0</v>
      </c>
      <c r="BL329" s="24" t="s">
        <v>92</v>
      </c>
      <c r="BM329" s="24" t="s">
        <v>1143</v>
      </c>
    </row>
    <row r="330" s="10" customFormat="1" ht="16.5" customHeight="1">
      <c r="B330" s="227"/>
      <c r="C330" s="228"/>
      <c r="D330" s="228"/>
      <c r="E330" s="229" t="s">
        <v>5</v>
      </c>
      <c r="F330" s="230" t="s">
        <v>1144</v>
      </c>
      <c r="G330" s="231"/>
      <c r="H330" s="231"/>
      <c r="I330" s="231"/>
      <c r="J330" s="228"/>
      <c r="K330" s="232">
        <v>21</v>
      </c>
      <c r="L330" s="228"/>
      <c r="M330" s="228"/>
      <c r="N330" s="228"/>
      <c r="O330" s="228"/>
      <c r="P330" s="228"/>
      <c r="Q330" s="228"/>
      <c r="R330" s="233"/>
      <c r="T330" s="234"/>
      <c r="U330" s="228"/>
      <c r="V330" s="228"/>
      <c r="W330" s="228"/>
      <c r="X330" s="228"/>
      <c r="Y330" s="228"/>
      <c r="Z330" s="228"/>
      <c r="AA330" s="235"/>
      <c r="AT330" s="236" t="s">
        <v>175</v>
      </c>
      <c r="AU330" s="236" t="s">
        <v>86</v>
      </c>
      <c r="AV330" s="10" t="s">
        <v>86</v>
      </c>
      <c r="AW330" s="10" t="s">
        <v>33</v>
      </c>
      <c r="AX330" s="10" t="s">
        <v>83</v>
      </c>
      <c r="AY330" s="236" t="s">
        <v>165</v>
      </c>
    </row>
    <row r="331" s="1" customFormat="1" ht="25.5" customHeight="1">
      <c r="B331" s="179"/>
      <c r="C331" s="215" t="s">
        <v>1145</v>
      </c>
      <c r="D331" s="215" t="s">
        <v>166</v>
      </c>
      <c r="E331" s="216" t="s">
        <v>1146</v>
      </c>
      <c r="F331" s="217" t="s">
        <v>1147</v>
      </c>
      <c r="G331" s="217"/>
      <c r="H331" s="217"/>
      <c r="I331" s="217"/>
      <c r="J331" s="218" t="s">
        <v>169</v>
      </c>
      <c r="K331" s="219">
        <v>15.909000000000001</v>
      </c>
      <c r="L331" s="220">
        <v>0</v>
      </c>
      <c r="M331" s="220"/>
      <c r="N331" s="219">
        <f>ROUND(L331*K331,3)</f>
        <v>0</v>
      </c>
      <c r="O331" s="219"/>
      <c r="P331" s="219"/>
      <c r="Q331" s="219"/>
      <c r="R331" s="183"/>
      <c r="T331" s="221" t="s">
        <v>5</v>
      </c>
      <c r="U331" s="58" t="s">
        <v>44</v>
      </c>
      <c r="V331" s="49"/>
      <c r="W331" s="222">
        <f>V331*K331</f>
        <v>0</v>
      </c>
      <c r="X331" s="222">
        <v>0</v>
      </c>
      <c r="Y331" s="222">
        <f>X331*K331</f>
        <v>0</v>
      </c>
      <c r="Z331" s="222">
        <v>0.19600000000000001</v>
      </c>
      <c r="AA331" s="223">
        <f>Z331*K331</f>
        <v>3.1181640000000002</v>
      </c>
      <c r="AR331" s="24" t="s">
        <v>92</v>
      </c>
      <c r="AT331" s="24" t="s">
        <v>166</v>
      </c>
      <c r="AU331" s="24" t="s">
        <v>86</v>
      </c>
      <c r="AY331" s="24" t="s">
        <v>165</v>
      </c>
      <c r="BE331" s="138">
        <f>IF(U331="základná",N331,0)</f>
        <v>0</v>
      </c>
      <c r="BF331" s="138">
        <f>IF(U331="znížená",N331,0)</f>
        <v>0</v>
      </c>
      <c r="BG331" s="138">
        <f>IF(U331="zákl. prenesená",N331,0)</f>
        <v>0</v>
      </c>
      <c r="BH331" s="138">
        <f>IF(U331="zníž. prenesená",N331,0)</f>
        <v>0</v>
      </c>
      <c r="BI331" s="138">
        <f>IF(U331="nulová",N331,0)</f>
        <v>0</v>
      </c>
      <c r="BJ331" s="24" t="s">
        <v>86</v>
      </c>
      <c r="BK331" s="224">
        <f>ROUND(L331*K331,3)</f>
        <v>0</v>
      </c>
      <c r="BL331" s="24" t="s">
        <v>92</v>
      </c>
      <c r="BM331" s="24" t="s">
        <v>1148</v>
      </c>
    </row>
    <row r="332" s="10" customFormat="1" ht="25.5" customHeight="1">
      <c r="B332" s="227"/>
      <c r="C332" s="228"/>
      <c r="D332" s="228"/>
      <c r="E332" s="229" t="s">
        <v>5</v>
      </c>
      <c r="F332" s="230" t="s">
        <v>1149</v>
      </c>
      <c r="G332" s="231"/>
      <c r="H332" s="231"/>
      <c r="I332" s="231"/>
      <c r="J332" s="228"/>
      <c r="K332" s="232">
        <v>3.2360000000000002</v>
      </c>
      <c r="L332" s="228"/>
      <c r="M332" s="228"/>
      <c r="N332" s="228"/>
      <c r="O332" s="228"/>
      <c r="P332" s="228"/>
      <c r="Q332" s="228"/>
      <c r="R332" s="233"/>
      <c r="T332" s="234"/>
      <c r="U332" s="228"/>
      <c r="V332" s="228"/>
      <c r="W332" s="228"/>
      <c r="X332" s="228"/>
      <c r="Y332" s="228"/>
      <c r="Z332" s="228"/>
      <c r="AA332" s="235"/>
      <c r="AT332" s="236" t="s">
        <v>175</v>
      </c>
      <c r="AU332" s="236" t="s">
        <v>86</v>
      </c>
      <c r="AV332" s="10" t="s">
        <v>86</v>
      </c>
      <c r="AW332" s="10" t="s">
        <v>33</v>
      </c>
      <c r="AX332" s="10" t="s">
        <v>77</v>
      </c>
      <c r="AY332" s="236" t="s">
        <v>165</v>
      </c>
    </row>
    <row r="333" s="10" customFormat="1" ht="25.5" customHeight="1">
      <c r="B333" s="227"/>
      <c r="C333" s="228"/>
      <c r="D333" s="228"/>
      <c r="E333" s="229" t="s">
        <v>5</v>
      </c>
      <c r="F333" s="237" t="s">
        <v>1150</v>
      </c>
      <c r="G333" s="228"/>
      <c r="H333" s="228"/>
      <c r="I333" s="228"/>
      <c r="J333" s="228"/>
      <c r="K333" s="232">
        <v>11.705</v>
      </c>
      <c r="L333" s="228"/>
      <c r="M333" s="228"/>
      <c r="N333" s="228"/>
      <c r="O333" s="228"/>
      <c r="P333" s="228"/>
      <c r="Q333" s="228"/>
      <c r="R333" s="233"/>
      <c r="T333" s="234"/>
      <c r="U333" s="228"/>
      <c r="V333" s="228"/>
      <c r="W333" s="228"/>
      <c r="X333" s="228"/>
      <c r="Y333" s="228"/>
      <c r="Z333" s="228"/>
      <c r="AA333" s="235"/>
      <c r="AT333" s="236" t="s">
        <v>175</v>
      </c>
      <c r="AU333" s="236" t="s">
        <v>86</v>
      </c>
      <c r="AV333" s="10" t="s">
        <v>86</v>
      </c>
      <c r="AW333" s="10" t="s">
        <v>33</v>
      </c>
      <c r="AX333" s="10" t="s">
        <v>77</v>
      </c>
      <c r="AY333" s="236" t="s">
        <v>165</v>
      </c>
    </row>
    <row r="334" s="12" customFormat="1" ht="16.5" customHeight="1">
      <c r="B334" s="247"/>
      <c r="C334" s="248"/>
      <c r="D334" s="248"/>
      <c r="E334" s="249" t="s">
        <v>5</v>
      </c>
      <c r="F334" s="256" t="s">
        <v>1151</v>
      </c>
      <c r="G334" s="248"/>
      <c r="H334" s="248"/>
      <c r="I334" s="248"/>
      <c r="J334" s="248"/>
      <c r="K334" s="249" t="s">
        <v>5</v>
      </c>
      <c r="L334" s="248"/>
      <c r="M334" s="248"/>
      <c r="N334" s="248"/>
      <c r="O334" s="248"/>
      <c r="P334" s="248"/>
      <c r="Q334" s="248"/>
      <c r="R334" s="252"/>
      <c r="T334" s="253"/>
      <c r="U334" s="248"/>
      <c r="V334" s="248"/>
      <c r="W334" s="248"/>
      <c r="X334" s="248"/>
      <c r="Y334" s="248"/>
      <c r="Z334" s="248"/>
      <c r="AA334" s="254"/>
      <c r="AT334" s="255" t="s">
        <v>175</v>
      </c>
      <c r="AU334" s="255" t="s">
        <v>86</v>
      </c>
      <c r="AV334" s="12" t="s">
        <v>83</v>
      </c>
      <c r="AW334" s="12" t="s">
        <v>33</v>
      </c>
      <c r="AX334" s="12" t="s">
        <v>77</v>
      </c>
      <c r="AY334" s="255" t="s">
        <v>165</v>
      </c>
    </row>
    <row r="335" s="10" customFormat="1" ht="16.5" customHeight="1">
      <c r="B335" s="227"/>
      <c r="C335" s="228"/>
      <c r="D335" s="228"/>
      <c r="E335" s="229" t="s">
        <v>5</v>
      </c>
      <c r="F335" s="237" t="s">
        <v>1152</v>
      </c>
      <c r="G335" s="228"/>
      <c r="H335" s="228"/>
      <c r="I335" s="228"/>
      <c r="J335" s="228"/>
      <c r="K335" s="232">
        <v>0.96799999999999997</v>
      </c>
      <c r="L335" s="228"/>
      <c r="M335" s="228"/>
      <c r="N335" s="228"/>
      <c r="O335" s="228"/>
      <c r="P335" s="228"/>
      <c r="Q335" s="228"/>
      <c r="R335" s="233"/>
      <c r="T335" s="234"/>
      <c r="U335" s="228"/>
      <c r="V335" s="228"/>
      <c r="W335" s="228"/>
      <c r="X335" s="228"/>
      <c r="Y335" s="228"/>
      <c r="Z335" s="228"/>
      <c r="AA335" s="235"/>
      <c r="AT335" s="236" t="s">
        <v>175</v>
      </c>
      <c r="AU335" s="236" t="s">
        <v>86</v>
      </c>
      <c r="AV335" s="10" t="s">
        <v>86</v>
      </c>
      <c r="AW335" s="10" t="s">
        <v>33</v>
      </c>
      <c r="AX335" s="10" t="s">
        <v>77</v>
      </c>
      <c r="AY335" s="236" t="s">
        <v>165</v>
      </c>
    </row>
    <row r="336" s="11" customFormat="1" ht="16.5" customHeight="1">
      <c r="B336" s="238"/>
      <c r="C336" s="239"/>
      <c r="D336" s="239"/>
      <c r="E336" s="240" t="s">
        <v>5</v>
      </c>
      <c r="F336" s="241" t="s">
        <v>183</v>
      </c>
      <c r="G336" s="239"/>
      <c r="H336" s="239"/>
      <c r="I336" s="239"/>
      <c r="J336" s="239"/>
      <c r="K336" s="242">
        <v>15.909000000000001</v>
      </c>
      <c r="L336" s="239"/>
      <c r="M336" s="239"/>
      <c r="N336" s="239"/>
      <c r="O336" s="239"/>
      <c r="P336" s="239"/>
      <c r="Q336" s="239"/>
      <c r="R336" s="243"/>
      <c r="T336" s="244"/>
      <c r="U336" s="239"/>
      <c r="V336" s="239"/>
      <c r="W336" s="239"/>
      <c r="X336" s="239"/>
      <c r="Y336" s="239"/>
      <c r="Z336" s="239"/>
      <c r="AA336" s="245"/>
      <c r="AT336" s="246" t="s">
        <v>175</v>
      </c>
      <c r="AU336" s="246" t="s">
        <v>86</v>
      </c>
      <c r="AV336" s="11" t="s">
        <v>92</v>
      </c>
      <c r="AW336" s="11" t="s">
        <v>33</v>
      </c>
      <c r="AX336" s="11" t="s">
        <v>83</v>
      </c>
      <c r="AY336" s="246" t="s">
        <v>165</v>
      </c>
    </row>
    <row r="337" s="1" customFormat="1" ht="38.25" customHeight="1">
      <c r="B337" s="179"/>
      <c r="C337" s="215" t="s">
        <v>1153</v>
      </c>
      <c r="D337" s="215" t="s">
        <v>166</v>
      </c>
      <c r="E337" s="216" t="s">
        <v>1154</v>
      </c>
      <c r="F337" s="217" t="s">
        <v>1155</v>
      </c>
      <c r="G337" s="217"/>
      <c r="H337" s="217"/>
      <c r="I337" s="217"/>
      <c r="J337" s="218" t="s">
        <v>464</v>
      </c>
      <c r="K337" s="219">
        <v>17.303000000000001</v>
      </c>
      <c r="L337" s="220">
        <v>0</v>
      </c>
      <c r="M337" s="220"/>
      <c r="N337" s="219">
        <f>ROUND(L337*K337,3)</f>
        <v>0</v>
      </c>
      <c r="O337" s="219"/>
      <c r="P337" s="219"/>
      <c r="Q337" s="219"/>
      <c r="R337" s="183"/>
      <c r="T337" s="221" t="s">
        <v>5</v>
      </c>
      <c r="U337" s="58" t="s">
        <v>44</v>
      </c>
      <c r="V337" s="49"/>
      <c r="W337" s="222">
        <f>V337*K337</f>
        <v>0</v>
      </c>
      <c r="X337" s="222">
        <v>0</v>
      </c>
      <c r="Y337" s="222">
        <f>X337*K337</f>
        <v>0</v>
      </c>
      <c r="Z337" s="222">
        <v>1.905</v>
      </c>
      <c r="AA337" s="223">
        <f>Z337*K337</f>
        <v>32.962215</v>
      </c>
      <c r="AR337" s="24" t="s">
        <v>92</v>
      </c>
      <c r="AT337" s="24" t="s">
        <v>166</v>
      </c>
      <c r="AU337" s="24" t="s">
        <v>86</v>
      </c>
      <c r="AY337" s="24" t="s">
        <v>165</v>
      </c>
      <c r="BE337" s="138">
        <f>IF(U337="základná",N337,0)</f>
        <v>0</v>
      </c>
      <c r="BF337" s="138">
        <f>IF(U337="znížená",N337,0)</f>
        <v>0</v>
      </c>
      <c r="BG337" s="138">
        <f>IF(U337="zákl. prenesená",N337,0)</f>
        <v>0</v>
      </c>
      <c r="BH337" s="138">
        <f>IF(U337="zníž. prenesená",N337,0)</f>
        <v>0</v>
      </c>
      <c r="BI337" s="138">
        <f>IF(U337="nulová",N337,0)</f>
        <v>0</v>
      </c>
      <c r="BJ337" s="24" t="s">
        <v>86</v>
      </c>
      <c r="BK337" s="224">
        <f>ROUND(L337*K337,3)</f>
        <v>0</v>
      </c>
      <c r="BL337" s="24" t="s">
        <v>92</v>
      </c>
      <c r="BM337" s="24" t="s">
        <v>1156</v>
      </c>
    </row>
    <row r="338" s="12" customFormat="1" ht="25.5" customHeight="1">
      <c r="B338" s="247"/>
      <c r="C338" s="248"/>
      <c r="D338" s="248"/>
      <c r="E338" s="249" t="s">
        <v>5</v>
      </c>
      <c r="F338" s="250" t="s">
        <v>1157</v>
      </c>
      <c r="G338" s="251"/>
      <c r="H338" s="251"/>
      <c r="I338" s="251"/>
      <c r="J338" s="248"/>
      <c r="K338" s="249" t="s">
        <v>5</v>
      </c>
      <c r="L338" s="248"/>
      <c r="M338" s="248"/>
      <c r="N338" s="248"/>
      <c r="O338" s="248"/>
      <c r="P338" s="248"/>
      <c r="Q338" s="248"/>
      <c r="R338" s="252"/>
      <c r="T338" s="253"/>
      <c r="U338" s="248"/>
      <c r="V338" s="248"/>
      <c r="W338" s="248"/>
      <c r="X338" s="248"/>
      <c r="Y338" s="248"/>
      <c r="Z338" s="248"/>
      <c r="AA338" s="254"/>
      <c r="AT338" s="255" t="s">
        <v>175</v>
      </c>
      <c r="AU338" s="255" t="s">
        <v>86</v>
      </c>
      <c r="AV338" s="12" t="s">
        <v>83</v>
      </c>
      <c r="AW338" s="12" t="s">
        <v>33</v>
      </c>
      <c r="AX338" s="12" t="s">
        <v>77</v>
      </c>
      <c r="AY338" s="255" t="s">
        <v>165</v>
      </c>
    </row>
    <row r="339" s="10" customFormat="1" ht="16.5" customHeight="1">
      <c r="B339" s="227"/>
      <c r="C339" s="228"/>
      <c r="D339" s="228"/>
      <c r="E339" s="229" t="s">
        <v>5</v>
      </c>
      <c r="F339" s="237" t="s">
        <v>1158</v>
      </c>
      <c r="G339" s="228"/>
      <c r="H339" s="228"/>
      <c r="I339" s="228"/>
      <c r="J339" s="228"/>
      <c r="K339" s="232">
        <v>5.9400000000000004</v>
      </c>
      <c r="L339" s="228"/>
      <c r="M339" s="228"/>
      <c r="N339" s="228"/>
      <c r="O339" s="228"/>
      <c r="P339" s="228"/>
      <c r="Q339" s="228"/>
      <c r="R339" s="233"/>
      <c r="T339" s="234"/>
      <c r="U339" s="228"/>
      <c r="V339" s="228"/>
      <c r="W339" s="228"/>
      <c r="X339" s="228"/>
      <c r="Y339" s="228"/>
      <c r="Z339" s="228"/>
      <c r="AA339" s="235"/>
      <c r="AT339" s="236" t="s">
        <v>175</v>
      </c>
      <c r="AU339" s="236" t="s">
        <v>86</v>
      </c>
      <c r="AV339" s="10" t="s">
        <v>86</v>
      </c>
      <c r="AW339" s="10" t="s">
        <v>33</v>
      </c>
      <c r="AX339" s="10" t="s">
        <v>77</v>
      </c>
      <c r="AY339" s="236" t="s">
        <v>165</v>
      </c>
    </row>
    <row r="340" s="12" customFormat="1" ht="16.5" customHeight="1">
      <c r="B340" s="247"/>
      <c r="C340" s="248"/>
      <c r="D340" s="248"/>
      <c r="E340" s="249" t="s">
        <v>5</v>
      </c>
      <c r="F340" s="256" t="s">
        <v>1159</v>
      </c>
      <c r="G340" s="248"/>
      <c r="H340" s="248"/>
      <c r="I340" s="248"/>
      <c r="J340" s="248"/>
      <c r="K340" s="249" t="s">
        <v>5</v>
      </c>
      <c r="L340" s="248"/>
      <c r="M340" s="248"/>
      <c r="N340" s="248"/>
      <c r="O340" s="248"/>
      <c r="P340" s="248"/>
      <c r="Q340" s="248"/>
      <c r="R340" s="252"/>
      <c r="T340" s="253"/>
      <c r="U340" s="248"/>
      <c r="V340" s="248"/>
      <c r="W340" s="248"/>
      <c r="X340" s="248"/>
      <c r="Y340" s="248"/>
      <c r="Z340" s="248"/>
      <c r="AA340" s="254"/>
      <c r="AT340" s="255" t="s">
        <v>175</v>
      </c>
      <c r="AU340" s="255" t="s">
        <v>86</v>
      </c>
      <c r="AV340" s="12" t="s">
        <v>83</v>
      </c>
      <c r="AW340" s="12" t="s">
        <v>33</v>
      </c>
      <c r="AX340" s="12" t="s">
        <v>77</v>
      </c>
      <c r="AY340" s="255" t="s">
        <v>165</v>
      </c>
    </row>
    <row r="341" s="10" customFormat="1" ht="16.5" customHeight="1">
      <c r="B341" s="227"/>
      <c r="C341" s="228"/>
      <c r="D341" s="228"/>
      <c r="E341" s="229" t="s">
        <v>5</v>
      </c>
      <c r="F341" s="237" t="s">
        <v>1160</v>
      </c>
      <c r="G341" s="228"/>
      <c r="H341" s="228"/>
      <c r="I341" s="228"/>
      <c r="J341" s="228"/>
      <c r="K341" s="232">
        <v>3.8479999999999999</v>
      </c>
      <c r="L341" s="228"/>
      <c r="M341" s="228"/>
      <c r="N341" s="228"/>
      <c r="O341" s="228"/>
      <c r="P341" s="228"/>
      <c r="Q341" s="228"/>
      <c r="R341" s="233"/>
      <c r="T341" s="234"/>
      <c r="U341" s="228"/>
      <c r="V341" s="228"/>
      <c r="W341" s="228"/>
      <c r="X341" s="228"/>
      <c r="Y341" s="228"/>
      <c r="Z341" s="228"/>
      <c r="AA341" s="235"/>
      <c r="AT341" s="236" t="s">
        <v>175</v>
      </c>
      <c r="AU341" s="236" t="s">
        <v>86</v>
      </c>
      <c r="AV341" s="10" t="s">
        <v>86</v>
      </c>
      <c r="AW341" s="10" t="s">
        <v>33</v>
      </c>
      <c r="AX341" s="10" t="s">
        <v>77</v>
      </c>
      <c r="AY341" s="236" t="s">
        <v>165</v>
      </c>
    </row>
    <row r="342" s="10" customFormat="1" ht="25.5" customHeight="1">
      <c r="B342" s="227"/>
      <c r="C342" s="228"/>
      <c r="D342" s="228"/>
      <c r="E342" s="229" t="s">
        <v>5</v>
      </c>
      <c r="F342" s="237" t="s">
        <v>1161</v>
      </c>
      <c r="G342" s="228"/>
      <c r="H342" s="228"/>
      <c r="I342" s="228"/>
      <c r="J342" s="228"/>
      <c r="K342" s="232">
        <v>7.5149999999999997</v>
      </c>
      <c r="L342" s="228"/>
      <c r="M342" s="228"/>
      <c r="N342" s="228"/>
      <c r="O342" s="228"/>
      <c r="P342" s="228"/>
      <c r="Q342" s="228"/>
      <c r="R342" s="233"/>
      <c r="T342" s="234"/>
      <c r="U342" s="228"/>
      <c r="V342" s="228"/>
      <c r="W342" s="228"/>
      <c r="X342" s="228"/>
      <c r="Y342" s="228"/>
      <c r="Z342" s="228"/>
      <c r="AA342" s="235"/>
      <c r="AT342" s="236" t="s">
        <v>175</v>
      </c>
      <c r="AU342" s="236" t="s">
        <v>86</v>
      </c>
      <c r="AV342" s="10" t="s">
        <v>86</v>
      </c>
      <c r="AW342" s="10" t="s">
        <v>33</v>
      </c>
      <c r="AX342" s="10" t="s">
        <v>77</v>
      </c>
      <c r="AY342" s="236" t="s">
        <v>165</v>
      </c>
    </row>
    <row r="343" s="11" customFormat="1" ht="16.5" customHeight="1">
      <c r="B343" s="238"/>
      <c r="C343" s="239"/>
      <c r="D343" s="239"/>
      <c r="E343" s="240" t="s">
        <v>5</v>
      </c>
      <c r="F343" s="241" t="s">
        <v>183</v>
      </c>
      <c r="G343" s="239"/>
      <c r="H343" s="239"/>
      <c r="I343" s="239"/>
      <c r="J343" s="239"/>
      <c r="K343" s="242">
        <v>17.303000000000001</v>
      </c>
      <c r="L343" s="239"/>
      <c r="M343" s="239"/>
      <c r="N343" s="239"/>
      <c r="O343" s="239"/>
      <c r="P343" s="239"/>
      <c r="Q343" s="239"/>
      <c r="R343" s="243"/>
      <c r="T343" s="244"/>
      <c r="U343" s="239"/>
      <c r="V343" s="239"/>
      <c r="W343" s="239"/>
      <c r="X343" s="239"/>
      <c r="Y343" s="239"/>
      <c r="Z343" s="239"/>
      <c r="AA343" s="245"/>
      <c r="AT343" s="246" t="s">
        <v>175</v>
      </c>
      <c r="AU343" s="246" t="s">
        <v>86</v>
      </c>
      <c r="AV343" s="11" t="s">
        <v>92</v>
      </c>
      <c r="AW343" s="11" t="s">
        <v>33</v>
      </c>
      <c r="AX343" s="11" t="s">
        <v>83</v>
      </c>
      <c r="AY343" s="246" t="s">
        <v>165</v>
      </c>
    </row>
    <row r="344" s="1" customFormat="1" ht="25.5" customHeight="1">
      <c r="B344" s="179"/>
      <c r="C344" s="215" t="s">
        <v>1162</v>
      </c>
      <c r="D344" s="215" t="s">
        <v>166</v>
      </c>
      <c r="E344" s="216" t="s">
        <v>1163</v>
      </c>
      <c r="F344" s="217" t="s">
        <v>1164</v>
      </c>
      <c r="G344" s="217"/>
      <c r="H344" s="217"/>
      <c r="I344" s="217"/>
      <c r="J344" s="218" t="s">
        <v>464</v>
      </c>
      <c r="K344" s="219">
        <v>0.72299999999999998</v>
      </c>
      <c r="L344" s="220">
        <v>0</v>
      </c>
      <c r="M344" s="220"/>
      <c r="N344" s="219">
        <f>ROUND(L344*K344,3)</f>
        <v>0</v>
      </c>
      <c r="O344" s="219"/>
      <c r="P344" s="219"/>
      <c r="Q344" s="219"/>
      <c r="R344" s="183"/>
      <c r="T344" s="221" t="s">
        <v>5</v>
      </c>
      <c r="U344" s="58" t="s">
        <v>44</v>
      </c>
      <c r="V344" s="49"/>
      <c r="W344" s="222">
        <f>V344*K344</f>
        <v>0</v>
      </c>
      <c r="X344" s="222">
        <v>0</v>
      </c>
      <c r="Y344" s="222">
        <f>X344*K344</f>
        <v>0</v>
      </c>
      <c r="Z344" s="222">
        <v>2.2000000000000002</v>
      </c>
      <c r="AA344" s="223">
        <f>Z344*K344</f>
        <v>1.5906</v>
      </c>
      <c r="AR344" s="24" t="s">
        <v>92</v>
      </c>
      <c r="AT344" s="24" t="s">
        <v>166</v>
      </c>
      <c r="AU344" s="24" t="s">
        <v>86</v>
      </c>
      <c r="AY344" s="24" t="s">
        <v>165</v>
      </c>
      <c r="BE344" s="138">
        <f>IF(U344="základná",N344,0)</f>
        <v>0</v>
      </c>
      <c r="BF344" s="138">
        <f>IF(U344="znížená",N344,0)</f>
        <v>0</v>
      </c>
      <c r="BG344" s="138">
        <f>IF(U344="zákl. prenesená",N344,0)</f>
        <v>0</v>
      </c>
      <c r="BH344" s="138">
        <f>IF(U344="zníž. prenesená",N344,0)</f>
        <v>0</v>
      </c>
      <c r="BI344" s="138">
        <f>IF(U344="nulová",N344,0)</f>
        <v>0</v>
      </c>
      <c r="BJ344" s="24" t="s">
        <v>86</v>
      </c>
      <c r="BK344" s="224">
        <f>ROUND(L344*K344,3)</f>
        <v>0</v>
      </c>
      <c r="BL344" s="24" t="s">
        <v>92</v>
      </c>
      <c r="BM344" s="24" t="s">
        <v>1165</v>
      </c>
    </row>
    <row r="345" s="1" customFormat="1" ht="38.25" customHeight="1">
      <c r="B345" s="179"/>
      <c r="C345" s="215" t="s">
        <v>1166</v>
      </c>
      <c r="D345" s="215" t="s">
        <v>166</v>
      </c>
      <c r="E345" s="216" t="s">
        <v>1167</v>
      </c>
      <c r="F345" s="217" t="s">
        <v>1168</v>
      </c>
      <c r="G345" s="217"/>
      <c r="H345" s="217"/>
      <c r="I345" s="217"/>
      <c r="J345" s="218" t="s">
        <v>286</v>
      </c>
      <c r="K345" s="219">
        <v>11.4</v>
      </c>
      <c r="L345" s="220">
        <v>0</v>
      </c>
      <c r="M345" s="220"/>
      <c r="N345" s="219">
        <f>ROUND(L345*K345,3)</f>
        <v>0</v>
      </c>
      <c r="O345" s="219"/>
      <c r="P345" s="219"/>
      <c r="Q345" s="219"/>
      <c r="R345" s="183"/>
      <c r="T345" s="221" t="s">
        <v>5</v>
      </c>
      <c r="U345" s="58" t="s">
        <v>44</v>
      </c>
      <c r="V345" s="49"/>
      <c r="W345" s="222">
        <f>V345*K345</f>
        <v>0</v>
      </c>
      <c r="X345" s="222">
        <v>0</v>
      </c>
      <c r="Y345" s="222">
        <f>X345*K345</f>
        <v>0</v>
      </c>
      <c r="Z345" s="222">
        <v>0.070000000000000007</v>
      </c>
      <c r="AA345" s="223">
        <f>Z345*K345</f>
        <v>0.79800000000000015</v>
      </c>
      <c r="AR345" s="24" t="s">
        <v>92</v>
      </c>
      <c r="AT345" s="24" t="s">
        <v>166</v>
      </c>
      <c r="AU345" s="24" t="s">
        <v>86</v>
      </c>
      <c r="AY345" s="24" t="s">
        <v>165</v>
      </c>
      <c r="BE345" s="138">
        <f>IF(U345="základná",N345,0)</f>
        <v>0</v>
      </c>
      <c r="BF345" s="138">
        <f>IF(U345="znížená",N345,0)</f>
        <v>0</v>
      </c>
      <c r="BG345" s="138">
        <f>IF(U345="zákl. prenesená",N345,0)</f>
        <v>0</v>
      </c>
      <c r="BH345" s="138">
        <f>IF(U345="zníž. prenesená",N345,0)</f>
        <v>0</v>
      </c>
      <c r="BI345" s="138">
        <f>IF(U345="nulová",N345,0)</f>
        <v>0</v>
      </c>
      <c r="BJ345" s="24" t="s">
        <v>86</v>
      </c>
      <c r="BK345" s="224">
        <f>ROUND(L345*K345,3)</f>
        <v>0</v>
      </c>
      <c r="BL345" s="24" t="s">
        <v>92</v>
      </c>
      <c r="BM345" s="24" t="s">
        <v>1169</v>
      </c>
    </row>
    <row r="346" s="12" customFormat="1" ht="16.5" customHeight="1">
      <c r="B346" s="247"/>
      <c r="C346" s="248"/>
      <c r="D346" s="248"/>
      <c r="E346" s="249" t="s">
        <v>5</v>
      </c>
      <c r="F346" s="250" t="s">
        <v>1170</v>
      </c>
      <c r="G346" s="251"/>
      <c r="H346" s="251"/>
      <c r="I346" s="251"/>
      <c r="J346" s="248"/>
      <c r="K346" s="249" t="s">
        <v>5</v>
      </c>
      <c r="L346" s="248"/>
      <c r="M346" s="248"/>
      <c r="N346" s="248"/>
      <c r="O346" s="248"/>
      <c r="P346" s="248"/>
      <c r="Q346" s="248"/>
      <c r="R346" s="252"/>
      <c r="T346" s="253"/>
      <c r="U346" s="248"/>
      <c r="V346" s="248"/>
      <c r="W346" s="248"/>
      <c r="X346" s="248"/>
      <c r="Y346" s="248"/>
      <c r="Z346" s="248"/>
      <c r="AA346" s="254"/>
      <c r="AT346" s="255" t="s">
        <v>175</v>
      </c>
      <c r="AU346" s="255" t="s">
        <v>86</v>
      </c>
      <c r="AV346" s="12" t="s">
        <v>83</v>
      </c>
      <c r="AW346" s="12" t="s">
        <v>33</v>
      </c>
      <c r="AX346" s="12" t="s">
        <v>77</v>
      </c>
      <c r="AY346" s="255" t="s">
        <v>165</v>
      </c>
    </row>
    <row r="347" s="10" customFormat="1" ht="16.5" customHeight="1">
      <c r="B347" s="227"/>
      <c r="C347" s="228"/>
      <c r="D347" s="228"/>
      <c r="E347" s="229" t="s">
        <v>5</v>
      </c>
      <c r="F347" s="237" t="s">
        <v>1171</v>
      </c>
      <c r="G347" s="228"/>
      <c r="H347" s="228"/>
      <c r="I347" s="228"/>
      <c r="J347" s="228"/>
      <c r="K347" s="232">
        <v>6.5999999999999996</v>
      </c>
      <c r="L347" s="228"/>
      <c r="M347" s="228"/>
      <c r="N347" s="228"/>
      <c r="O347" s="228"/>
      <c r="P347" s="228"/>
      <c r="Q347" s="228"/>
      <c r="R347" s="233"/>
      <c r="T347" s="234"/>
      <c r="U347" s="228"/>
      <c r="V347" s="228"/>
      <c r="W347" s="228"/>
      <c r="X347" s="228"/>
      <c r="Y347" s="228"/>
      <c r="Z347" s="228"/>
      <c r="AA347" s="235"/>
      <c r="AT347" s="236" t="s">
        <v>175</v>
      </c>
      <c r="AU347" s="236" t="s">
        <v>86</v>
      </c>
      <c r="AV347" s="10" t="s">
        <v>86</v>
      </c>
      <c r="AW347" s="10" t="s">
        <v>33</v>
      </c>
      <c r="AX347" s="10" t="s">
        <v>77</v>
      </c>
      <c r="AY347" s="236" t="s">
        <v>165</v>
      </c>
    </row>
    <row r="348" s="12" customFormat="1" ht="16.5" customHeight="1">
      <c r="B348" s="247"/>
      <c r="C348" s="248"/>
      <c r="D348" s="248"/>
      <c r="E348" s="249" t="s">
        <v>5</v>
      </c>
      <c r="F348" s="256" t="s">
        <v>1172</v>
      </c>
      <c r="G348" s="248"/>
      <c r="H348" s="248"/>
      <c r="I348" s="248"/>
      <c r="J348" s="248"/>
      <c r="K348" s="249" t="s">
        <v>5</v>
      </c>
      <c r="L348" s="248"/>
      <c r="M348" s="248"/>
      <c r="N348" s="248"/>
      <c r="O348" s="248"/>
      <c r="P348" s="248"/>
      <c r="Q348" s="248"/>
      <c r="R348" s="252"/>
      <c r="T348" s="253"/>
      <c r="U348" s="248"/>
      <c r="V348" s="248"/>
      <c r="W348" s="248"/>
      <c r="X348" s="248"/>
      <c r="Y348" s="248"/>
      <c r="Z348" s="248"/>
      <c r="AA348" s="254"/>
      <c r="AT348" s="255" t="s">
        <v>175</v>
      </c>
      <c r="AU348" s="255" t="s">
        <v>86</v>
      </c>
      <c r="AV348" s="12" t="s">
        <v>83</v>
      </c>
      <c r="AW348" s="12" t="s">
        <v>33</v>
      </c>
      <c r="AX348" s="12" t="s">
        <v>77</v>
      </c>
      <c r="AY348" s="255" t="s">
        <v>165</v>
      </c>
    </row>
    <row r="349" s="10" customFormat="1" ht="16.5" customHeight="1">
      <c r="B349" s="227"/>
      <c r="C349" s="228"/>
      <c r="D349" s="228"/>
      <c r="E349" s="229" t="s">
        <v>5</v>
      </c>
      <c r="F349" s="237" t="s">
        <v>1173</v>
      </c>
      <c r="G349" s="228"/>
      <c r="H349" s="228"/>
      <c r="I349" s="228"/>
      <c r="J349" s="228"/>
      <c r="K349" s="232">
        <v>4.7999999999999998</v>
      </c>
      <c r="L349" s="228"/>
      <c r="M349" s="228"/>
      <c r="N349" s="228"/>
      <c r="O349" s="228"/>
      <c r="P349" s="228"/>
      <c r="Q349" s="228"/>
      <c r="R349" s="233"/>
      <c r="T349" s="234"/>
      <c r="U349" s="228"/>
      <c r="V349" s="228"/>
      <c r="W349" s="228"/>
      <c r="X349" s="228"/>
      <c r="Y349" s="228"/>
      <c r="Z349" s="228"/>
      <c r="AA349" s="235"/>
      <c r="AT349" s="236" t="s">
        <v>175</v>
      </c>
      <c r="AU349" s="236" t="s">
        <v>86</v>
      </c>
      <c r="AV349" s="10" t="s">
        <v>86</v>
      </c>
      <c r="AW349" s="10" t="s">
        <v>33</v>
      </c>
      <c r="AX349" s="10" t="s">
        <v>77</v>
      </c>
      <c r="AY349" s="236" t="s">
        <v>165</v>
      </c>
    </row>
    <row r="350" s="11" customFormat="1" ht="16.5" customHeight="1">
      <c r="B350" s="238"/>
      <c r="C350" s="239"/>
      <c r="D350" s="239"/>
      <c r="E350" s="240" t="s">
        <v>5</v>
      </c>
      <c r="F350" s="241" t="s">
        <v>183</v>
      </c>
      <c r="G350" s="239"/>
      <c r="H350" s="239"/>
      <c r="I350" s="239"/>
      <c r="J350" s="239"/>
      <c r="K350" s="242">
        <v>11.4</v>
      </c>
      <c r="L350" s="239"/>
      <c r="M350" s="239"/>
      <c r="N350" s="239"/>
      <c r="O350" s="239"/>
      <c r="P350" s="239"/>
      <c r="Q350" s="239"/>
      <c r="R350" s="243"/>
      <c r="T350" s="244"/>
      <c r="U350" s="239"/>
      <c r="V350" s="239"/>
      <c r="W350" s="239"/>
      <c r="X350" s="239"/>
      <c r="Y350" s="239"/>
      <c r="Z350" s="239"/>
      <c r="AA350" s="245"/>
      <c r="AT350" s="246" t="s">
        <v>175</v>
      </c>
      <c r="AU350" s="246" t="s">
        <v>86</v>
      </c>
      <c r="AV350" s="11" t="s">
        <v>92</v>
      </c>
      <c r="AW350" s="11" t="s">
        <v>33</v>
      </c>
      <c r="AX350" s="11" t="s">
        <v>83</v>
      </c>
      <c r="AY350" s="246" t="s">
        <v>165</v>
      </c>
    </row>
    <row r="351" s="1" customFormat="1" ht="51" customHeight="1">
      <c r="B351" s="179"/>
      <c r="C351" s="215" t="s">
        <v>1174</v>
      </c>
      <c r="D351" s="215" t="s">
        <v>166</v>
      </c>
      <c r="E351" s="216" t="s">
        <v>1175</v>
      </c>
      <c r="F351" s="217" t="s">
        <v>1176</v>
      </c>
      <c r="G351" s="217"/>
      <c r="H351" s="217"/>
      <c r="I351" s="217"/>
      <c r="J351" s="218" t="s">
        <v>464</v>
      </c>
      <c r="K351" s="219">
        <v>5.4809999999999999</v>
      </c>
      <c r="L351" s="220">
        <v>0</v>
      </c>
      <c r="M351" s="220"/>
      <c r="N351" s="219">
        <f>ROUND(L351*K351,3)</f>
        <v>0</v>
      </c>
      <c r="O351" s="219"/>
      <c r="P351" s="219"/>
      <c r="Q351" s="219"/>
      <c r="R351" s="183"/>
      <c r="T351" s="221" t="s">
        <v>5</v>
      </c>
      <c r="U351" s="58" t="s">
        <v>44</v>
      </c>
      <c r="V351" s="49"/>
      <c r="W351" s="222">
        <f>V351*K351</f>
        <v>0</v>
      </c>
      <c r="X351" s="222">
        <v>0</v>
      </c>
      <c r="Y351" s="222">
        <f>X351*K351</f>
        <v>0</v>
      </c>
      <c r="Z351" s="222">
        <v>2.2000000000000002</v>
      </c>
      <c r="AA351" s="223">
        <f>Z351*K351</f>
        <v>12.058200000000001</v>
      </c>
      <c r="AR351" s="24" t="s">
        <v>92</v>
      </c>
      <c r="AT351" s="24" t="s">
        <v>166</v>
      </c>
      <c r="AU351" s="24" t="s">
        <v>86</v>
      </c>
      <c r="AY351" s="24" t="s">
        <v>165</v>
      </c>
      <c r="BE351" s="138">
        <f>IF(U351="základná",N351,0)</f>
        <v>0</v>
      </c>
      <c r="BF351" s="138">
        <f>IF(U351="znížená",N351,0)</f>
        <v>0</v>
      </c>
      <c r="BG351" s="138">
        <f>IF(U351="zákl. prenesená",N351,0)</f>
        <v>0</v>
      </c>
      <c r="BH351" s="138">
        <f>IF(U351="zníž. prenesená",N351,0)</f>
        <v>0</v>
      </c>
      <c r="BI351" s="138">
        <f>IF(U351="nulová",N351,0)</f>
        <v>0</v>
      </c>
      <c r="BJ351" s="24" t="s">
        <v>86</v>
      </c>
      <c r="BK351" s="224">
        <f>ROUND(L351*K351,3)</f>
        <v>0</v>
      </c>
      <c r="BL351" s="24" t="s">
        <v>92</v>
      </c>
      <c r="BM351" s="24" t="s">
        <v>1177</v>
      </c>
    </row>
    <row r="352" s="12" customFormat="1" ht="16.5" customHeight="1">
      <c r="B352" s="247"/>
      <c r="C352" s="248"/>
      <c r="D352" s="248"/>
      <c r="E352" s="249" t="s">
        <v>5</v>
      </c>
      <c r="F352" s="250" t="s">
        <v>1178</v>
      </c>
      <c r="G352" s="251"/>
      <c r="H352" s="251"/>
      <c r="I352" s="251"/>
      <c r="J352" s="248"/>
      <c r="K352" s="249" t="s">
        <v>5</v>
      </c>
      <c r="L352" s="248"/>
      <c r="M352" s="248"/>
      <c r="N352" s="248"/>
      <c r="O352" s="248"/>
      <c r="P352" s="248"/>
      <c r="Q352" s="248"/>
      <c r="R352" s="252"/>
      <c r="T352" s="253"/>
      <c r="U352" s="248"/>
      <c r="V352" s="248"/>
      <c r="W352" s="248"/>
      <c r="X352" s="248"/>
      <c r="Y352" s="248"/>
      <c r="Z352" s="248"/>
      <c r="AA352" s="254"/>
      <c r="AT352" s="255" t="s">
        <v>175</v>
      </c>
      <c r="AU352" s="255" t="s">
        <v>86</v>
      </c>
      <c r="AV352" s="12" t="s">
        <v>83</v>
      </c>
      <c r="AW352" s="12" t="s">
        <v>33</v>
      </c>
      <c r="AX352" s="12" t="s">
        <v>77</v>
      </c>
      <c r="AY352" s="255" t="s">
        <v>165</v>
      </c>
    </row>
    <row r="353" s="10" customFormat="1" ht="16.5" customHeight="1">
      <c r="B353" s="227"/>
      <c r="C353" s="228"/>
      <c r="D353" s="228"/>
      <c r="E353" s="229" t="s">
        <v>5</v>
      </c>
      <c r="F353" s="237" t="s">
        <v>1179</v>
      </c>
      <c r="G353" s="228"/>
      <c r="H353" s="228"/>
      <c r="I353" s="228"/>
      <c r="J353" s="228"/>
      <c r="K353" s="232">
        <v>5.4809999999999999</v>
      </c>
      <c r="L353" s="228"/>
      <c r="M353" s="228"/>
      <c r="N353" s="228"/>
      <c r="O353" s="228"/>
      <c r="P353" s="228"/>
      <c r="Q353" s="228"/>
      <c r="R353" s="233"/>
      <c r="T353" s="234"/>
      <c r="U353" s="228"/>
      <c r="V353" s="228"/>
      <c r="W353" s="228"/>
      <c r="X353" s="228"/>
      <c r="Y353" s="228"/>
      <c r="Z353" s="228"/>
      <c r="AA353" s="235"/>
      <c r="AT353" s="236" t="s">
        <v>175</v>
      </c>
      <c r="AU353" s="236" t="s">
        <v>86</v>
      </c>
      <c r="AV353" s="10" t="s">
        <v>86</v>
      </c>
      <c r="AW353" s="10" t="s">
        <v>33</v>
      </c>
      <c r="AX353" s="10" t="s">
        <v>83</v>
      </c>
      <c r="AY353" s="236" t="s">
        <v>165</v>
      </c>
    </row>
    <row r="354" s="1" customFormat="1" ht="51" customHeight="1">
      <c r="B354" s="179"/>
      <c r="C354" s="215" t="s">
        <v>1180</v>
      </c>
      <c r="D354" s="215" t="s">
        <v>166</v>
      </c>
      <c r="E354" s="216" t="s">
        <v>1181</v>
      </c>
      <c r="F354" s="217" t="s">
        <v>1182</v>
      </c>
      <c r="G354" s="217"/>
      <c r="H354" s="217"/>
      <c r="I354" s="217"/>
      <c r="J354" s="218" t="s">
        <v>464</v>
      </c>
      <c r="K354" s="219">
        <v>5.367</v>
      </c>
      <c r="L354" s="220">
        <v>0</v>
      </c>
      <c r="M354" s="220"/>
      <c r="N354" s="219">
        <f>ROUND(L354*K354,3)</f>
        <v>0</v>
      </c>
      <c r="O354" s="219"/>
      <c r="P354" s="219"/>
      <c r="Q354" s="219"/>
      <c r="R354" s="183"/>
      <c r="T354" s="221" t="s">
        <v>5</v>
      </c>
      <c r="U354" s="58" t="s">
        <v>44</v>
      </c>
      <c r="V354" s="49"/>
      <c r="W354" s="222">
        <f>V354*K354</f>
        <v>0</v>
      </c>
      <c r="X354" s="222">
        <v>0</v>
      </c>
      <c r="Y354" s="222">
        <f>X354*K354</f>
        <v>0</v>
      </c>
      <c r="Z354" s="222">
        <v>2.2000000000000002</v>
      </c>
      <c r="AA354" s="223">
        <f>Z354*K354</f>
        <v>11.807400000000001</v>
      </c>
      <c r="AR354" s="24" t="s">
        <v>92</v>
      </c>
      <c r="AT354" s="24" t="s">
        <v>166</v>
      </c>
      <c r="AU354" s="24" t="s">
        <v>86</v>
      </c>
      <c r="AY354" s="24" t="s">
        <v>165</v>
      </c>
      <c r="BE354" s="138">
        <f>IF(U354="základná",N354,0)</f>
        <v>0</v>
      </c>
      <c r="BF354" s="138">
        <f>IF(U354="znížená",N354,0)</f>
        <v>0</v>
      </c>
      <c r="BG354" s="138">
        <f>IF(U354="zákl. prenesená",N354,0)</f>
        <v>0</v>
      </c>
      <c r="BH354" s="138">
        <f>IF(U354="zníž. prenesená",N354,0)</f>
        <v>0</v>
      </c>
      <c r="BI354" s="138">
        <f>IF(U354="nulová",N354,0)</f>
        <v>0</v>
      </c>
      <c r="BJ354" s="24" t="s">
        <v>86</v>
      </c>
      <c r="BK354" s="224">
        <f>ROUND(L354*K354,3)</f>
        <v>0</v>
      </c>
      <c r="BL354" s="24" t="s">
        <v>92</v>
      </c>
      <c r="BM354" s="24" t="s">
        <v>1183</v>
      </c>
    </row>
    <row r="355" s="12" customFormat="1" ht="25.5" customHeight="1">
      <c r="B355" s="247"/>
      <c r="C355" s="248"/>
      <c r="D355" s="248"/>
      <c r="E355" s="249" t="s">
        <v>5</v>
      </c>
      <c r="F355" s="250" t="s">
        <v>1184</v>
      </c>
      <c r="G355" s="251"/>
      <c r="H355" s="251"/>
      <c r="I355" s="251"/>
      <c r="J355" s="248"/>
      <c r="K355" s="249" t="s">
        <v>5</v>
      </c>
      <c r="L355" s="248"/>
      <c r="M355" s="248"/>
      <c r="N355" s="248"/>
      <c r="O355" s="248"/>
      <c r="P355" s="248"/>
      <c r="Q355" s="248"/>
      <c r="R355" s="252"/>
      <c r="T355" s="253"/>
      <c r="U355" s="248"/>
      <c r="V355" s="248"/>
      <c r="W355" s="248"/>
      <c r="X355" s="248"/>
      <c r="Y355" s="248"/>
      <c r="Z355" s="248"/>
      <c r="AA355" s="254"/>
      <c r="AT355" s="255" t="s">
        <v>175</v>
      </c>
      <c r="AU355" s="255" t="s">
        <v>86</v>
      </c>
      <c r="AV355" s="12" t="s">
        <v>83</v>
      </c>
      <c r="AW355" s="12" t="s">
        <v>33</v>
      </c>
      <c r="AX355" s="12" t="s">
        <v>77</v>
      </c>
      <c r="AY355" s="255" t="s">
        <v>165</v>
      </c>
    </row>
    <row r="356" s="10" customFormat="1" ht="16.5" customHeight="1">
      <c r="B356" s="227"/>
      <c r="C356" s="228"/>
      <c r="D356" s="228"/>
      <c r="E356" s="229" t="s">
        <v>5</v>
      </c>
      <c r="F356" s="237" t="s">
        <v>1185</v>
      </c>
      <c r="G356" s="228"/>
      <c r="H356" s="228"/>
      <c r="I356" s="228"/>
      <c r="J356" s="228"/>
      <c r="K356" s="232">
        <v>1.3160000000000001</v>
      </c>
      <c r="L356" s="228"/>
      <c r="M356" s="228"/>
      <c r="N356" s="228"/>
      <c r="O356" s="228"/>
      <c r="P356" s="228"/>
      <c r="Q356" s="228"/>
      <c r="R356" s="233"/>
      <c r="T356" s="234"/>
      <c r="U356" s="228"/>
      <c r="V356" s="228"/>
      <c r="W356" s="228"/>
      <c r="X356" s="228"/>
      <c r="Y356" s="228"/>
      <c r="Z356" s="228"/>
      <c r="AA356" s="235"/>
      <c r="AT356" s="236" t="s">
        <v>175</v>
      </c>
      <c r="AU356" s="236" t="s">
        <v>86</v>
      </c>
      <c r="AV356" s="10" t="s">
        <v>86</v>
      </c>
      <c r="AW356" s="10" t="s">
        <v>33</v>
      </c>
      <c r="AX356" s="10" t="s">
        <v>77</v>
      </c>
      <c r="AY356" s="236" t="s">
        <v>165</v>
      </c>
    </row>
    <row r="357" s="10" customFormat="1" ht="16.5" customHeight="1">
      <c r="B357" s="227"/>
      <c r="C357" s="228"/>
      <c r="D357" s="228"/>
      <c r="E357" s="229" t="s">
        <v>5</v>
      </c>
      <c r="F357" s="237" t="s">
        <v>1186</v>
      </c>
      <c r="G357" s="228"/>
      <c r="H357" s="228"/>
      <c r="I357" s="228"/>
      <c r="J357" s="228"/>
      <c r="K357" s="232">
        <v>3.1160000000000001</v>
      </c>
      <c r="L357" s="228"/>
      <c r="M357" s="228"/>
      <c r="N357" s="228"/>
      <c r="O357" s="228"/>
      <c r="P357" s="228"/>
      <c r="Q357" s="228"/>
      <c r="R357" s="233"/>
      <c r="T357" s="234"/>
      <c r="U357" s="228"/>
      <c r="V357" s="228"/>
      <c r="W357" s="228"/>
      <c r="X357" s="228"/>
      <c r="Y357" s="228"/>
      <c r="Z357" s="228"/>
      <c r="AA357" s="235"/>
      <c r="AT357" s="236" t="s">
        <v>175</v>
      </c>
      <c r="AU357" s="236" t="s">
        <v>86</v>
      </c>
      <c r="AV357" s="10" t="s">
        <v>86</v>
      </c>
      <c r="AW357" s="10" t="s">
        <v>33</v>
      </c>
      <c r="AX357" s="10" t="s">
        <v>77</v>
      </c>
      <c r="AY357" s="236" t="s">
        <v>165</v>
      </c>
    </row>
    <row r="358" s="12" customFormat="1" ht="16.5" customHeight="1">
      <c r="B358" s="247"/>
      <c r="C358" s="248"/>
      <c r="D358" s="248"/>
      <c r="E358" s="249" t="s">
        <v>5</v>
      </c>
      <c r="F358" s="256" t="s">
        <v>1187</v>
      </c>
      <c r="G358" s="248"/>
      <c r="H358" s="248"/>
      <c r="I358" s="248"/>
      <c r="J358" s="248"/>
      <c r="K358" s="249" t="s">
        <v>5</v>
      </c>
      <c r="L358" s="248"/>
      <c r="M358" s="248"/>
      <c r="N358" s="248"/>
      <c r="O358" s="248"/>
      <c r="P358" s="248"/>
      <c r="Q358" s="248"/>
      <c r="R358" s="252"/>
      <c r="T358" s="253"/>
      <c r="U358" s="248"/>
      <c r="V358" s="248"/>
      <c r="W358" s="248"/>
      <c r="X358" s="248"/>
      <c r="Y358" s="248"/>
      <c r="Z358" s="248"/>
      <c r="AA358" s="254"/>
      <c r="AT358" s="255" t="s">
        <v>175</v>
      </c>
      <c r="AU358" s="255" t="s">
        <v>86</v>
      </c>
      <c r="AV358" s="12" t="s">
        <v>83</v>
      </c>
      <c r="AW358" s="12" t="s">
        <v>33</v>
      </c>
      <c r="AX358" s="12" t="s">
        <v>77</v>
      </c>
      <c r="AY358" s="255" t="s">
        <v>165</v>
      </c>
    </row>
    <row r="359" s="10" customFormat="1" ht="16.5" customHeight="1">
      <c r="B359" s="227"/>
      <c r="C359" s="228"/>
      <c r="D359" s="228"/>
      <c r="E359" s="229" t="s">
        <v>5</v>
      </c>
      <c r="F359" s="237" t="s">
        <v>1188</v>
      </c>
      <c r="G359" s="228"/>
      <c r="H359" s="228"/>
      <c r="I359" s="228"/>
      <c r="J359" s="228"/>
      <c r="K359" s="232">
        <v>0.31900000000000001</v>
      </c>
      <c r="L359" s="228"/>
      <c r="M359" s="228"/>
      <c r="N359" s="228"/>
      <c r="O359" s="228"/>
      <c r="P359" s="228"/>
      <c r="Q359" s="228"/>
      <c r="R359" s="233"/>
      <c r="T359" s="234"/>
      <c r="U359" s="228"/>
      <c r="V359" s="228"/>
      <c r="W359" s="228"/>
      <c r="X359" s="228"/>
      <c r="Y359" s="228"/>
      <c r="Z359" s="228"/>
      <c r="AA359" s="235"/>
      <c r="AT359" s="236" t="s">
        <v>175</v>
      </c>
      <c r="AU359" s="236" t="s">
        <v>86</v>
      </c>
      <c r="AV359" s="10" t="s">
        <v>86</v>
      </c>
      <c r="AW359" s="10" t="s">
        <v>33</v>
      </c>
      <c r="AX359" s="10" t="s">
        <v>77</v>
      </c>
      <c r="AY359" s="236" t="s">
        <v>165</v>
      </c>
    </row>
    <row r="360" s="10" customFormat="1" ht="16.5" customHeight="1">
      <c r="B360" s="227"/>
      <c r="C360" s="228"/>
      <c r="D360" s="228"/>
      <c r="E360" s="229" t="s">
        <v>5</v>
      </c>
      <c r="F360" s="237" t="s">
        <v>1189</v>
      </c>
      <c r="G360" s="228"/>
      <c r="H360" s="228"/>
      <c r="I360" s="228"/>
      <c r="J360" s="228"/>
      <c r="K360" s="232">
        <v>0.035000000000000003</v>
      </c>
      <c r="L360" s="228"/>
      <c r="M360" s="228"/>
      <c r="N360" s="228"/>
      <c r="O360" s="228"/>
      <c r="P360" s="228"/>
      <c r="Q360" s="228"/>
      <c r="R360" s="233"/>
      <c r="T360" s="234"/>
      <c r="U360" s="228"/>
      <c r="V360" s="228"/>
      <c r="W360" s="228"/>
      <c r="X360" s="228"/>
      <c r="Y360" s="228"/>
      <c r="Z360" s="228"/>
      <c r="AA360" s="235"/>
      <c r="AT360" s="236" t="s">
        <v>175</v>
      </c>
      <c r="AU360" s="236" t="s">
        <v>86</v>
      </c>
      <c r="AV360" s="10" t="s">
        <v>86</v>
      </c>
      <c r="AW360" s="10" t="s">
        <v>33</v>
      </c>
      <c r="AX360" s="10" t="s">
        <v>77</v>
      </c>
      <c r="AY360" s="236" t="s">
        <v>165</v>
      </c>
    </row>
    <row r="361" s="12" customFormat="1" ht="16.5" customHeight="1">
      <c r="B361" s="247"/>
      <c r="C361" s="248"/>
      <c r="D361" s="248"/>
      <c r="E361" s="249" t="s">
        <v>5</v>
      </c>
      <c r="F361" s="256" t="s">
        <v>1190</v>
      </c>
      <c r="G361" s="248"/>
      <c r="H361" s="248"/>
      <c r="I361" s="248"/>
      <c r="J361" s="248"/>
      <c r="K361" s="249" t="s">
        <v>5</v>
      </c>
      <c r="L361" s="248"/>
      <c r="M361" s="248"/>
      <c r="N361" s="248"/>
      <c r="O361" s="248"/>
      <c r="P361" s="248"/>
      <c r="Q361" s="248"/>
      <c r="R361" s="252"/>
      <c r="T361" s="253"/>
      <c r="U361" s="248"/>
      <c r="V361" s="248"/>
      <c r="W361" s="248"/>
      <c r="X361" s="248"/>
      <c r="Y361" s="248"/>
      <c r="Z361" s="248"/>
      <c r="AA361" s="254"/>
      <c r="AT361" s="255" t="s">
        <v>175</v>
      </c>
      <c r="AU361" s="255" t="s">
        <v>86</v>
      </c>
      <c r="AV361" s="12" t="s">
        <v>83</v>
      </c>
      <c r="AW361" s="12" t="s">
        <v>33</v>
      </c>
      <c r="AX361" s="12" t="s">
        <v>77</v>
      </c>
      <c r="AY361" s="255" t="s">
        <v>165</v>
      </c>
    </row>
    <row r="362" s="10" customFormat="1" ht="16.5" customHeight="1">
      <c r="B362" s="227"/>
      <c r="C362" s="228"/>
      <c r="D362" s="228"/>
      <c r="E362" s="229" t="s">
        <v>5</v>
      </c>
      <c r="F362" s="237" t="s">
        <v>1191</v>
      </c>
      <c r="G362" s="228"/>
      <c r="H362" s="228"/>
      <c r="I362" s="228"/>
      <c r="J362" s="228"/>
      <c r="K362" s="232">
        <v>0.032000000000000001</v>
      </c>
      <c r="L362" s="228"/>
      <c r="M362" s="228"/>
      <c r="N362" s="228"/>
      <c r="O362" s="228"/>
      <c r="P362" s="228"/>
      <c r="Q362" s="228"/>
      <c r="R362" s="233"/>
      <c r="T362" s="234"/>
      <c r="U362" s="228"/>
      <c r="V362" s="228"/>
      <c r="W362" s="228"/>
      <c r="X362" s="228"/>
      <c r="Y362" s="228"/>
      <c r="Z362" s="228"/>
      <c r="AA362" s="235"/>
      <c r="AT362" s="236" t="s">
        <v>175</v>
      </c>
      <c r="AU362" s="236" t="s">
        <v>86</v>
      </c>
      <c r="AV362" s="10" t="s">
        <v>86</v>
      </c>
      <c r="AW362" s="10" t="s">
        <v>33</v>
      </c>
      <c r="AX362" s="10" t="s">
        <v>77</v>
      </c>
      <c r="AY362" s="236" t="s">
        <v>165</v>
      </c>
    </row>
    <row r="363" s="12" customFormat="1" ht="25.5" customHeight="1">
      <c r="B363" s="247"/>
      <c r="C363" s="248"/>
      <c r="D363" s="248"/>
      <c r="E363" s="249" t="s">
        <v>5</v>
      </c>
      <c r="F363" s="256" t="s">
        <v>1192</v>
      </c>
      <c r="G363" s="248"/>
      <c r="H363" s="248"/>
      <c r="I363" s="248"/>
      <c r="J363" s="248"/>
      <c r="K363" s="249" t="s">
        <v>5</v>
      </c>
      <c r="L363" s="248"/>
      <c r="M363" s="248"/>
      <c r="N363" s="248"/>
      <c r="O363" s="248"/>
      <c r="P363" s="248"/>
      <c r="Q363" s="248"/>
      <c r="R363" s="252"/>
      <c r="T363" s="253"/>
      <c r="U363" s="248"/>
      <c r="V363" s="248"/>
      <c r="W363" s="248"/>
      <c r="X363" s="248"/>
      <c r="Y363" s="248"/>
      <c r="Z363" s="248"/>
      <c r="AA363" s="254"/>
      <c r="AT363" s="255" t="s">
        <v>175</v>
      </c>
      <c r="AU363" s="255" t="s">
        <v>86</v>
      </c>
      <c r="AV363" s="12" t="s">
        <v>83</v>
      </c>
      <c r="AW363" s="12" t="s">
        <v>33</v>
      </c>
      <c r="AX363" s="12" t="s">
        <v>77</v>
      </c>
      <c r="AY363" s="255" t="s">
        <v>165</v>
      </c>
    </row>
    <row r="364" s="10" customFormat="1" ht="16.5" customHeight="1">
      <c r="B364" s="227"/>
      <c r="C364" s="228"/>
      <c r="D364" s="228"/>
      <c r="E364" s="229" t="s">
        <v>5</v>
      </c>
      <c r="F364" s="237" t="s">
        <v>1193</v>
      </c>
      <c r="G364" s="228"/>
      <c r="H364" s="228"/>
      <c r="I364" s="228"/>
      <c r="J364" s="228"/>
      <c r="K364" s="232">
        <v>0.19400000000000001</v>
      </c>
      <c r="L364" s="228"/>
      <c r="M364" s="228"/>
      <c r="N364" s="228"/>
      <c r="O364" s="228"/>
      <c r="P364" s="228"/>
      <c r="Q364" s="228"/>
      <c r="R364" s="233"/>
      <c r="T364" s="234"/>
      <c r="U364" s="228"/>
      <c r="V364" s="228"/>
      <c r="W364" s="228"/>
      <c r="X364" s="228"/>
      <c r="Y364" s="228"/>
      <c r="Z364" s="228"/>
      <c r="AA364" s="235"/>
      <c r="AT364" s="236" t="s">
        <v>175</v>
      </c>
      <c r="AU364" s="236" t="s">
        <v>86</v>
      </c>
      <c r="AV364" s="10" t="s">
        <v>86</v>
      </c>
      <c r="AW364" s="10" t="s">
        <v>33</v>
      </c>
      <c r="AX364" s="10" t="s">
        <v>77</v>
      </c>
      <c r="AY364" s="236" t="s">
        <v>165</v>
      </c>
    </row>
    <row r="365" s="10" customFormat="1" ht="16.5" customHeight="1">
      <c r="B365" s="227"/>
      <c r="C365" s="228"/>
      <c r="D365" s="228"/>
      <c r="E365" s="229" t="s">
        <v>5</v>
      </c>
      <c r="F365" s="237" t="s">
        <v>1194</v>
      </c>
      <c r="G365" s="228"/>
      <c r="H365" s="228"/>
      <c r="I365" s="228"/>
      <c r="J365" s="228"/>
      <c r="K365" s="232">
        <v>0.35499999999999998</v>
      </c>
      <c r="L365" s="228"/>
      <c r="M365" s="228"/>
      <c r="N365" s="228"/>
      <c r="O365" s="228"/>
      <c r="P365" s="228"/>
      <c r="Q365" s="228"/>
      <c r="R365" s="233"/>
      <c r="T365" s="234"/>
      <c r="U365" s="228"/>
      <c r="V365" s="228"/>
      <c r="W365" s="228"/>
      <c r="X365" s="228"/>
      <c r="Y365" s="228"/>
      <c r="Z365" s="228"/>
      <c r="AA365" s="235"/>
      <c r="AT365" s="236" t="s">
        <v>175</v>
      </c>
      <c r="AU365" s="236" t="s">
        <v>86</v>
      </c>
      <c r="AV365" s="10" t="s">
        <v>86</v>
      </c>
      <c r="AW365" s="10" t="s">
        <v>33</v>
      </c>
      <c r="AX365" s="10" t="s">
        <v>77</v>
      </c>
      <c r="AY365" s="236" t="s">
        <v>165</v>
      </c>
    </row>
    <row r="366" s="11" customFormat="1" ht="16.5" customHeight="1">
      <c r="B366" s="238"/>
      <c r="C366" s="239"/>
      <c r="D366" s="239"/>
      <c r="E366" s="240" t="s">
        <v>5</v>
      </c>
      <c r="F366" s="241" t="s">
        <v>183</v>
      </c>
      <c r="G366" s="239"/>
      <c r="H366" s="239"/>
      <c r="I366" s="239"/>
      <c r="J366" s="239"/>
      <c r="K366" s="242">
        <v>5.367</v>
      </c>
      <c r="L366" s="239"/>
      <c r="M366" s="239"/>
      <c r="N366" s="239"/>
      <c r="O366" s="239"/>
      <c r="P366" s="239"/>
      <c r="Q366" s="239"/>
      <c r="R366" s="243"/>
      <c r="T366" s="244"/>
      <c r="U366" s="239"/>
      <c r="V366" s="239"/>
      <c r="W366" s="239"/>
      <c r="X366" s="239"/>
      <c r="Y366" s="239"/>
      <c r="Z366" s="239"/>
      <c r="AA366" s="245"/>
      <c r="AT366" s="246" t="s">
        <v>175</v>
      </c>
      <c r="AU366" s="246" t="s">
        <v>86</v>
      </c>
      <c r="AV366" s="11" t="s">
        <v>92</v>
      </c>
      <c r="AW366" s="11" t="s">
        <v>33</v>
      </c>
      <c r="AX366" s="11" t="s">
        <v>83</v>
      </c>
      <c r="AY366" s="246" t="s">
        <v>165</v>
      </c>
    </row>
    <row r="367" s="1" customFormat="1" ht="38.25" customHeight="1">
      <c r="B367" s="179"/>
      <c r="C367" s="215" t="s">
        <v>1195</v>
      </c>
      <c r="D367" s="215" t="s">
        <v>166</v>
      </c>
      <c r="E367" s="216" t="s">
        <v>1196</v>
      </c>
      <c r="F367" s="217" t="s">
        <v>1197</v>
      </c>
      <c r="G367" s="217"/>
      <c r="H367" s="217"/>
      <c r="I367" s="217"/>
      <c r="J367" s="218" t="s">
        <v>464</v>
      </c>
      <c r="K367" s="219">
        <v>5.367</v>
      </c>
      <c r="L367" s="220">
        <v>0</v>
      </c>
      <c r="M367" s="220"/>
      <c r="N367" s="219">
        <f>ROUND(L367*K367,3)</f>
        <v>0</v>
      </c>
      <c r="O367" s="219"/>
      <c r="P367" s="219"/>
      <c r="Q367" s="219"/>
      <c r="R367" s="183"/>
      <c r="T367" s="221" t="s">
        <v>5</v>
      </c>
      <c r="U367" s="58" t="s">
        <v>44</v>
      </c>
      <c r="V367" s="49"/>
      <c r="W367" s="222">
        <f>V367*K367</f>
        <v>0</v>
      </c>
      <c r="X367" s="222">
        <v>0</v>
      </c>
      <c r="Y367" s="222">
        <f>X367*K367</f>
        <v>0</v>
      </c>
      <c r="Z367" s="222">
        <v>0</v>
      </c>
      <c r="AA367" s="223">
        <f>Z367*K367</f>
        <v>0</v>
      </c>
      <c r="AR367" s="24" t="s">
        <v>92</v>
      </c>
      <c r="AT367" s="24" t="s">
        <v>166</v>
      </c>
      <c r="AU367" s="24" t="s">
        <v>86</v>
      </c>
      <c r="AY367" s="24" t="s">
        <v>165</v>
      </c>
      <c r="BE367" s="138">
        <f>IF(U367="základná",N367,0)</f>
        <v>0</v>
      </c>
      <c r="BF367" s="138">
        <f>IF(U367="znížená",N367,0)</f>
        <v>0</v>
      </c>
      <c r="BG367" s="138">
        <f>IF(U367="zákl. prenesená",N367,0)</f>
        <v>0</v>
      </c>
      <c r="BH367" s="138">
        <f>IF(U367="zníž. prenesená",N367,0)</f>
        <v>0</v>
      </c>
      <c r="BI367" s="138">
        <f>IF(U367="nulová",N367,0)</f>
        <v>0</v>
      </c>
      <c r="BJ367" s="24" t="s">
        <v>86</v>
      </c>
      <c r="BK367" s="224">
        <f>ROUND(L367*K367,3)</f>
        <v>0</v>
      </c>
      <c r="BL367" s="24" t="s">
        <v>92</v>
      </c>
      <c r="BM367" s="24" t="s">
        <v>1198</v>
      </c>
    </row>
    <row r="368" s="1" customFormat="1" ht="38.25" customHeight="1">
      <c r="B368" s="179"/>
      <c r="C368" s="215" t="s">
        <v>1199</v>
      </c>
      <c r="D368" s="215" t="s">
        <v>166</v>
      </c>
      <c r="E368" s="216" t="s">
        <v>1200</v>
      </c>
      <c r="F368" s="217" t="s">
        <v>1201</v>
      </c>
      <c r="G368" s="217"/>
      <c r="H368" s="217"/>
      <c r="I368" s="217"/>
      <c r="J368" s="218" t="s">
        <v>169</v>
      </c>
      <c r="K368" s="219">
        <v>78.299999999999997</v>
      </c>
      <c r="L368" s="220">
        <v>0</v>
      </c>
      <c r="M368" s="220"/>
      <c r="N368" s="219">
        <f>ROUND(L368*K368,3)</f>
        <v>0</v>
      </c>
      <c r="O368" s="219"/>
      <c r="P368" s="219"/>
      <c r="Q368" s="219"/>
      <c r="R368" s="183"/>
      <c r="T368" s="221" t="s">
        <v>5</v>
      </c>
      <c r="U368" s="58" t="s">
        <v>44</v>
      </c>
      <c r="V368" s="49"/>
      <c r="W368" s="222">
        <f>V368*K368</f>
        <v>0</v>
      </c>
      <c r="X368" s="222">
        <v>0</v>
      </c>
      <c r="Y368" s="222">
        <f>X368*K368</f>
        <v>0</v>
      </c>
      <c r="Z368" s="222">
        <v>0.02</v>
      </c>
      <c r="AA368" s="223">
        <f>Z368*K368</f>
        <v>1.5660000000000001</v>
      </c>
      <c r="AR368" s="24" t="s">
        <v>92</v>
      </c>
      <c r="AT368" s="24" t="s">
        <v>166</v>
      </c>
      <c r="AU368" s="24" t="s">
        <v>86</v>
      </c>
      <c r="AY368" s="24" t="s">
        <v>165</v>
      </c>
      <c r="BE368" s="138">
        <f>IF(U368="základná",N368,0)</f>
        <v>0</v>
      </c>
      <c r="BF368" s="138">
        <f>IF(U368="znížená",N368,0)</f>
        <v>0</v>
      </c>
      <c r="BG368" s="138">
        <f>IF(U368="zákl. prenesená",N368,0)</f>
        <v>0</v>
      </c>
      <c r="BH368" s="138">
        <f>IF(U368="zníž. prenesená",N368,0)</f>
        <v>0</v>
      </c>
      <c r="BI368" s="138">
        <f>IF(U368="nulová",N368,0)</f>
        <v>0</v>
      </c>
      <c r="BJ368" s="24" t="s">
        <v>86</v>
      </c>
      <c r="BK368" s="224">
        <f>ROUND(L368*K368,3)</f>
        <v>0</v>
      </c>
      <c r="BL368" s="24" t="s">
        <v>92</v>
      </c>
      <c r="BM368" s="24" t="s">
        <v>1202</v>
      </c>
    </row>
    <row r="369" s="10" customFormat="1" ht="16.5" customHeight="1">
      <c r="B369" s="227"/>
      <c r="C369" s="228"/>
      <c r="D369" s="228"/>
      <c r="E369" s="229" t="s">
        <v>5</v>
      </c>
      <c r="F369" s="230" t="s">
        <v>1203</v>
      </c>
      <c r="G369" s="231"/>
      <c r="H369" s="231"/>
      <c r="I369" s="231"/>
      <c r="J369" s="228"/>
      <c r="K369" s="232">
        <v>78.299999999999997</v>
      </c>
      <c r="L369" s="228"/>
      <c r="M369" s="228"/>
      <c r="N369" s="228"/>
      <c r="O369" s="228"/>
      <c r="P369" s="228"/>
      <c r="Q369" s="228"/>
      <c r="R369" s="233"/>
      <c r="T369" s="234"/>
      <c r="U369" s="228"/>
      <c r="V369" s="228"/>
      <c r="W369" s="228"/>
      <c r="X369" s="228"/>
      <c r="Y369" s="228"/>
      <c r="Z369" s="228"/>
      <c r="AA369" s="235"/>
      <c r="AT369" s="236" t="s">
        <v>175</v>
      </c>
      <c r="AU369" s="236" t="s">
        <v>86</v>
      </c>
      <c r="AV369" s="10" t="s">
        <v>86</v>
      </c>
      <c r="AW369" s="10" t="s">
        <v>33</v>
      </c>
      <c r="AX369" s="10" t="s">
        <v>83</v>
      </c>
      <c r="AY369" s="236" t="s">
        <v>165</v>
      </c>
    </row>
    <row r="370" s="1" customFormat="1" ht="25.5" customHeight="1">
      <c r="B370" s="179"/>
      <c r="C370" s="215" t="s">
        <v>1204</v>
      </c>
      <c r="D370" s="215" t="s">
        <v>166</v>
      </c>
      <c r="E370" s="216" t="s">
        <v>716</v>
      </c>
      <c r="F370" s="217" t="s">
        <v>1205</v>
      </c>
      <c r="G370" s="217"/>
      <c r="H370" s="217"/>
      <c r="I370" s="217"/>
      <c r="J370" s="218" t="s">
        <v>297</v>
      </c>
      <c r="K370" s="219">
        <v>9</v>
      </c>
      <c r="L370" s="220">
        <v>0</v>
      </c>
      <c r="M370" s="220"/>
      <c r="N370" s="219">
        <f>ROUND(L370*K370,3)</f>
        <v>0</v>
      </c>
      <c r="O370" s="219"/>
      <c r="P370" s="219"/>
      <c r="Q370" s="219"/>
      <c r="R370" s="183"/>
      <c r="T370" s="221" t="s">
        <v>5</v>
      </c>
      <c r="U370" s="58" t="s">
        <v>44</v>
      </c>
      <c r="V370" s="49"/>
      <c r="W370" s="222">
        <f>V370*K370</f>
        <v>0</v>
      </c>
      <c r="X370" s="222">
        <v>0</v>
      </c>
      <c r="Y370" s="222">
        <f>X370*K370</f>
        <v>0</v>
      </c>
      <c r="Z370" s="222">
        <v>0.024</v>
      </c>
      <c r="AA370" s="223">
        <f>Z370*K370</f>
        <v>0.216</v>
      </c>
      <c r="AR370" s="24" t="s">
        <v>92</v>
      </c>
      <c r="AT370" s="24" t="s">
        <v>166</v>
      </c>
      <c r="AU370" s="24" t="s">
        <v>86</v>
      </c>
      <c r="AY370" s="24" t="s">
        <v>165</v>
      </c>
      <c r="BE370" s="138">
        <f>IF(U370="základná",N370,0)</f>
        <v>0</v>
      </c>
      <c r="BF370" s="138">
        <f>IF(U370="znížená",N370,0)</f>
        <v>0</v>
      </c>
      <c r="BG370" s="138">
        <f>IF(U370="zákl. prenesená",N370,0)</f>
        <v>0</v>
      </c>
      <c r="BH370" s="138">
        <f>IF(U370="zníž. prenesená",N370,0)</f>
        <v>0</v>
      </c>
      <c r="BI370" s="138">
        <f>IF(U370="nulová",N370,0)</f>
        <v>0</v>
      </c>
      <c r="BJ370" s="24" t="s">
        <v>86</v>
      </c>
      <c r="BK370" s="224">
        <f>ROUND(L370*K370,3)</f>
        <v>0</v>
      </c>
      <c r="BL370" s="24" t="s">
        <v>92</v>
      </c>
      <c r="BM370" s="24" t="s">
        <v>1206</v>
      </c>
    </row>
    <row r="371" s="1" customFormat="1" ht="25.5" customHeight="1">
      <c r="B371" s="179"/>
      <c r="C371" s="215" t="s">
        <v>1207</v>
      </c>
      <c r="D371" s="215" t="s">
        <v>166</v>
      </c>
      <c r="E371" s="216" t="s">
        <v>1208</v>
      </c>
      <c r="F371" s="217" t="s">
        <v>1209</v>
      </c>
      <c r="G371" s="217"/>
      <c r="H371" s="217"/>
      <c r="I371" s="217"/>
      <c r="J371" s="218" t="s">
        <v>169</v>
      </c>
      <c r="K371" s="219">
        <v>10.638</v>
      </c>
      <c r="L371" s="220">
        <v>0</v>
      </c>
      <c r="M371" s="220"/>
      <c r="N371" s="219">
        <f>ROUND(L371*K371,3)</f>
        <v>0</v>
      </c>
      <c r="O371" s="219"/>
      <c r="P371" s="219"/>
      <c r="Q371" s="219"/>
      <c r="R371" s="183"/>
      <c r="T371" s="221" t="s">
        <v>5</v>
      </c>
      <c r="U371" s="58" t="s">
        <v>44</v>
      </c>
      <c r="V371" s="49"/>
      <c r="W371" s="222">
        <f>V371*K371</f>
        <v>0</v>
      </c>
      <c r="X371" s="222">
        <v>0</v>
      </c>
      <c r="Y371" s="222">
        <f>X371*K371</f>
        <v>0</v>
      </c>
      <c r="Z371" s="222">
        <v>0.075999999999999998</v>
      </c>
      <c r="AA371" s="223">
        <f>Z371*K371</f>
        <v>0.80848799999999998</v>
      </c>
      <c r="AR371" s="24" t="s">
        <v>92</v>
      </c>
      <c r="AT371" s="24" t="s">
        <v>166</v>
      </c>
      <c r="AU371" s="24" t="s">
        <v>86</v>
      </c>
      <c r="AY371" s="24" t="s">
        <v>165</v>
      </c>
      <c r="BE371" s="138">
        <f>IF(U371="základná",N371,0)</f>
        <v>0</v>
      </c>
      <c r="BF371" s="138">
        <f>IF(U371="znížená",N371,0)</f>
        <v>0</v>
      </c>
      <c r="BG371" s="138">
        <f>IF(U371="zákl. prenesená",N371,0)</f>
        <v>0</v>
      </c>
      <c r="BH371" s="138">
        <f>IF(U371="zníž. prenesená",N371,0)</f>
        <v>0</v>
      </c>
      <c r="BI371" s="138">
        <f>IF(U371="nulová",N371,0)</f>
        <v>0</v>
      </c>
      <c r="BJ371" s="24" t="s">
        <v>86</v>
      </c>
      <c r="BK371" s="224">
        <f>ROUND(L371*K371,3)</f>
        <v>0</v>
      </c>
      <c r="BL371" s="24" t="s">
        <v>92</v>
      </c>
      <c r="BM371" s="24" t="s">
        <v>1210</v>
      </c>
    </row>
    <row r="372" s="10" customFormat="1" ht="16.5" customHeight="1">
      <c r="B372" s="227"/>
      <c r="C372" s="228"/>
      <c r="D372" s="228"/>
      <c r="E372" s="229" t="s">
        <v>5</v>
      </c>
      <c r="F372" s="230" t="s">
        <v>1211</v>
      </c>
      <c r="G372" s="231"/>
      <c r="H372" s="231"/>
      <c r="I372" s="231"/>
      <c r="J372" s="228"/>
      <c r="K372" s="232">
        <v>9.4559999999999995</v>
      </c>
      <c r="L372" s="228"/>
      <c r="M372" s="228"/>
      <c r="N372" s="228"/>
      <c r="O372" s="228"/>
      <c r="P372" s="228"/>
      <c r="Q372" s="228"/>
      <c r="R372" s="233"/>
      <c r="T372" s="234"/>
      <c r="U372" s="228"/>
      <c r="V372" s="228"/>
      <c r="W372" s="228"/>
      <c r="X372" s="228"/>
      <c r="Y372" s="228"/>
      <c r="Z372" s="228"/>
      <c r="AA372" s="235"/>
      <c r="AT372" s="236" t="s">
        <v>175</v>
      </c>
      <c r="AU372" s="236" t="s">
        <v>86</v>
      </c>
      <c r="AV372" s="10" t="s">
        <v>86</v>
      </c>
      <c r="AW372" s="10" t="s">
        <v>33</v>
      </c>
      <c r="AX372" s="10" t="s">
        <v>77</v>
      </c>
      <c r="AY372" s="236" t="s">
        <v>165</v>
      </c>
    </row>
    <row r="373" s="10" customFormat="1" ht="16.5" customHeight="1">
      <c r="B373" s="227"/>
      <c r="C373" s="228"/>
      <c r="D373" s="228"/>
      <c r="E373" s="229" t="s">
        <v>5</v>
      </c>
      <c r="F373" s="237" t="s">
        <v>1212</v>
      </c>
      <c r="G373" s="228"/>
      <c r="H373" s="228"/>
      <c r="I373" s="228"/>
      <c r="J373" s="228"/>
      <c r="K373" s="232">
        <v>1.1819999999999999</v>
      </c>
      <c r="L373" s="228"/>
      <c r="M373" s="228"/>
      <c r="N373" s="228"/>
      <c r="O373" s="228"/>
      <c r="P373" s="228"/>
      <c r="Q373" s="228"/>
      <c r="R373" s="233"/>
      <c r="T373" s="234"/>
      <c r="U373" s="228"/>
      <c r="V373" s="228"/>
      <c r="W373" s="228"/>
      <c r="X373" s="228"/>
      <c r="Y373" s="228"/>
      <c r="Z373" s="228"/>
      <c r="AA373" s="235"/>
      <c r="AT373" s="236" t="s">
        <v>175</v>
      </c>
      <c r="AU373" s="236" t="s">
        <v>86</v>
      </c>
      <c r="AV373" s="10" t="s">
        <v>86</v>
      </c>
      <c r="AW373" s="10" t="s">
        <v>33</v>
      </c>
      <c r="AX373" s="10" t="s">
        <v>77</v>
      </c>
      <c r="AY373" s="236" t="s">
        <v>165</v>
      </c>
    </row>
    <row r="374" s="11" customFormat="1" ht="16.5" customHeight="1">
      <c r="B374" s="238"/>
      <c r="C374" s="239"/>
      <c r="D374" s="239"/>
      <c r="E374" s="240" t="s">
        <v>5</v>
      </c>
      <c r="F374" s="241" t="s">
        <v>183</v>
      </c>
      <c r="G374" s="239"/>
      <c r="H374" s="239"/>
      <c r="I374" s="239"/>
      <c r="J374" s="239"/>
      <c r="K374" s="242">
        <v>10.638</v>
      </c>
      <c r="L374" s="239"/>
      <c r="M374" s="239"/>
      <c r="N374" s="239"/>
      <c r="O374" s="239"/>
      <c r="P374" s="239"/>
      <c r="Q374" s="239"/>
      <c r="R374" s="243"/>
      <c r="T374" s="244"/>
      <c r="U374" s="239"/>
      <c r="V374" s="239"/>
      <c r="W374" s="239"/>
      <c r="X374" s="239"/>
      <c r="Y374" s="239"/>
      <c r="Z374" s="239"/>
      <c r="AA374" s="245"/>
      <c r="AT374" s="246" t="s">
        <v>175</v>
      </c>
      <c r="AU374" s="246" t="s">
        <v>86</v>
      </c>
      <c r="AV374" s="11" t="s">
        <v>92</v>
      </c>
      <c r="AW374" s="11" t="s">
        <v>33</v>
      </c>
      <c r="AX374" s="11" t="s">
        <v>83</v>
      </c>
      <c r="AY374" s="246" t="s">
        <v>165</v>
      </c>
    </row>
    <row r="375" s="1" customFormat="1" ht="25.5" customHeight="1">
      <c r="B375" s="179"/>
      <c r="C375" s="215" t="s">
        <v>1213</v>
      </c>
      <c r="D375" s="215" t="s">
        <v>166</v>
      </c>
      <c r="E375" s="216" t="s">
        <v>1214</v>
      </c>
      <c r="F375" s="217" t="s">
        <v>1215</v>
      </c>
      <c r="G375" s="217"/>
      <c r="H375" s="217"/>
      <c r="I375" s="217"/>
      <c r="J375" s="218" t="s">
        <v>464</v>
      </c>
      <c r="K375" s="219">
        <v>3.1739999999999999</v>
      </c>
      <c r="L375" s="220">
        <v>0</v>
      </c>
      <c r="M375" s="220"/>
      <c r="N375" s="219">
        <f>ROUND(L375*K375,3)</f>
        <v>0</v>
      </c>
      <c r="O375" s="219"/>
      <c r="P375" s="219"/>
      <c r="Q375" s="219"/>
      <c r="R375" s="183"/>
      <c r="T375" s="221" t="s">
        <v>5</v>
      </c>
      <c r="U375" s="58" t="s">
        <v>44</v>
      </c>
      <c r="V375" s="49"/>
      <c r="W375" s="222">
        <f>V375*K375</f>
        <v>0</v>
      </c>
      <c r="X375" s="222">
        <v>0</v>
      </c>
      <c r="Y375" s="222">
        <f>X375*K375</f>
        <v>0</v>
      </c>
      <c r="Z375" s="222">
        <v>1.875</v>
      </c>
      <c r="AA375" s="223">
        <f>Z375*K375</f>
        <v>5.9512499999999999</v>
      </c>
      <c r="AR375" s="24" t="s">
        <v>92</v>
      </c>
      <c r="AT375" s="24" t="s">
        <v>166</v>
      </c>
      <c r="AU375" s="24" t="s">
        <v>86</v>
      </c>
      <c r="AY375" s="24" t="s">
        <v>165</v>
      </c>
      <c r="BE375" s="138">
        <f>IF(U375="základná",N375,0)</f>
        <v>0</v>
      </c>
      <c r="BF375" s="138">
        <f>IF(U375="znížená",N375,0)</f>
        <v>0</v>
      </c>
      <c r="BG375" s="138">
        <f>IF(U375="zákl. prenesená",N375,0)</f>
        <v>0</v>
      </c>
      <c r="BH375" s="138">
        <f>IF(U375="zníž. prenesená",N375,0)</f>
        <v>0</v>
      </c>
      <c r="BI375" s="138">
        <f>IF(U375="nulová",N375,0)</f>
        <v>0</v>
      </c>
      <c r="BJ375" s="24" t="s">
        <v>86</v>
      </c>
      <c r="BK375" s="224">
        <f>ROUND(L375*K375,3)</f>
        <v>0</v>
      </c>
      <c r="BL375" s="24" t="s">
        <v>92</v>
      </c>
      <c r="BM375" s="24" t="s">
        <v>1216</v>
      </c>
    </row>
    <row r="376" s="12" customFormat="1" ht="16.5" customHeight="1">
      <c r="B376" s="247"/>
      <c r="C376" s="248"/>
      <c r="D376" s="248"/>
      <c r="E376" s="249" t="s">
        <v>5</v>
      </c>
      <c r="F376" s="250" t="s">
        <v>1217</v>
      </c>
      <c r="G376" s="251"/>
      <c r="H376" s="251"/>
      <c r="I376" s="251"/>
      <c r="J376" s="248"/>
      <c r="K376" s="249" t="s">
        <v>5</v>
      </c>
      <c r="L376" s="248"/>
      <c r="M376" s="248"/>
      <c r="N376" s="248"/>
      <c r="O376" s="248"/>
      <c r="P376" s="248"/>
      <c r="Q376" s="248"/>
      <c r="R376" s="252"/>
      <c r="T376" s="253"/>
      <c r="U376" s="248"/>
      <c r="V376" s="248"/>
      <c r="W376" s="248"/>
      <c r="X376" s="248"/>
      <c r="Y376" s="248"/>
      <c r="Z376" s="248"/>
      <c r="AA376" s="254"/>
      <c r="AT376" s="255" t="s">
        <v>175</v>
      </c>
      <c r="AU376" s="255" t="s">
        <v>86</v>
      </c>
      <c r="AV376" s="12" t="s">
        <v>83</v>
      </c>
      <c r="AW376" s="12" t="s">
        <v>33</v>
      </c>
      <c r="AX376" s="12" t="s">
        <v>77</v>
      </c>
      <c r="AY376" s="255" t="s">
        <v>165</v>
      </c>
    </row>
    <row r="377" s="10" customFormat="1" ht="16.5" customHeight="1">
      <c r="B377" s="227"/>
      <c r="C377" s="228"/>
      <c r="D377" s="228"/>
      <c r="E377" s="229" t="s">
        <v>5</v>
      </c>
      <c r="F377" s="237" t="s">
        <v>1218</v>
      </c>
      <c r="G377" s="228"/>
      <c r="H377" s="228"/>
      <c r="I377" s="228"/>
      <c r="J377" s="228"/>
      <c r="K377" s="232">
        <v>1.728</v>
      </c>
      <c r="L377" s="228"/>
      <c r="M377" s="228"/>
      <c r="N377" s="228"/>
      <c r="O377" s="228"/>
      <c r="P377" s="228"/>
      <c r="Q377" s="228"/>
      <c r="R377" s="233"/>
      <c r="T377" s="234"/>
      <c r="U377" s="228"/>
      <c r="V377" s="228"/>
      <c r="W377" s="228"/>
      <c r="X377" s="228"/>
      <c r="Y377" s="228"/>
      <c r="Z377" s="228"/>
      <c r="AA377" s="235"/>
      <c r="AT377" s="236" t="s">
        <v>175</v>
      </c>
      <c r="AU377" s="236" t="s">
        <v>86</v>
      </c>
      <c r="AV377" s="10" t="s">
        <v>86</v>
      </c>
      <c r="AW377" s="10" t="s">
        <v>33</v>
      </c>
      <c r="AX377" s="10" t="s">
        <v>77</v>
      </c>
      <c r="AY377" s="236" t="s">
        <v>165</v>
      </c>
    </row>
    <row r="378" s="10" customFormat="1" ht="16.5" customHeight="1">
      <c r="B378" s="227"/>
      <c r="C378" s="228"/>
      <c r="D378" s="228"/>
      <c r="E378" s="229" t="s">
        <v>5</v>
      </c>
      <c r="F378" s="237" t="s">
        <v>1219</v>
      </c>
      <c r="G378" s="228"/>
      <c r="H378" s="228"/>
      <c r="I378" s="228"/>
      <c r="J378" s="228"/>
      <c r="K378" s="232">
        <v>0.77800000000000002</v>
      </c>
      <c r="L378" s="228"/>
      <c r="M378" s="228"/>
      <c r="N378" s="228"/>
      <c r="O378" s="228"/>
      <c r="P378" s="228"/>
      <c r="Q378" s="228"/>
      <c r="R378" s="233"/>
      <c r="T378" s="234"/>
      <c r="U378" s="228"/>
      <c r="V378" s="228"/>
      <c r="W378" s="228"/>
      <c r="X378" s="228"/>
      <c r="Y378" s="228"/>
      <c r="Z378" s="228"/>
      <c r="AA378" s="235"/>
      <c r="AT378" s="236" t="s">
        <v>175</v>
      </c>
      <c r="AU378" s="236" t="s">
        <v>86</v>
      </c>
      <c r="AV378" s="10" t="s">
        <v>86</v>
      </c>
      <c r="AW378" s="10" t="s">
        <v>33</v>
      </c>
      <c r="AX378" s="10" t="s">
        <v>77</v>
      </c>
      <c r="AY378" s="236" t="s">
        <v>165</v>
      </c>
    </row>
    <row r="379" s="10" customFormat="1" ht="16.5" customHeight="1">
      <c r="B379" s="227"/>
      <c r="C379" s="228"/>
      <c r="D379" s="228"/>
      <c r="E379" s="229" t="s">
        <v>5</v>
      </c>
      <c r="F379" s="237" t="s">
        <v>1220</v>
      </c>
      <c r="G379" s="228"/>
      <c r="H379" s="228"/>
      <c r="I379" s="228"/>
      <c r="J379" s="228"/>
      <c r="K379" s="232">
        <v>0.42499999999999999</v>
      </c>
      <c r="L379" s="228"/>
      <c r="M379" s="228"/>
      <c r="N379" s="228"/>
      <c r="O379" s="228"/>
      <c r="P379" s="228"/>
      <c r="Q379" s="228"/>
      <c r="R379" s="233"/>
      <c r="T379" s="234"/>
      <c r="U379" s="228"/>
      <c r="V379" s="228"/>
      <c r="W379" s="228"/>
      <c r="X379" s="228"/>
      <c r="Y379" s="228"/>
      <c r="Z379" s="228"/>
      <c r="AA379" s="235"/>
      <c r="AT379" s="236" t="s">
        <v>175</v>
      </c>
      <c r="AU379" s="236" t="s">
        <v>86</v>
      </c>
      <c r="AV379" s="10" t="s">
        <v>86</v>
      </c>
      <c r="AW379" s="10" t="s">
        <v>33</v>
      </c>
      <c r="AX379" s="10" t="s">
        <v>77</v>
      </c>
      <c r="AY379" s="236" t="s">
        <v>165</v>
      </c>
    </row>
    <row r="380" s="13" customFormat="1" ht="16.5" customHeight="1">
      <c r="B380" s="257"/>
      <c r="C380" s="258"/>
      <c r="D380" s="258"/>
      <c r="E380" s="259" t="s">
        <v>5</v>
      </c>
      <c r="F380" s="260" t="s">
        <v>226</v>
      </c>
      <c r="G380" s="258"/>
      <c r="H380" s="258"/>
      <c r="I380" s="258"/>
      <c r="J380" s="258"/>
      <c r="K380" s="261">
        <v>2.931</v>
      </c>
      <c r="L380" s="258"/>
      <c r="M380" s="258"/>
      <c r="N380" s="258"/>
      <c r="O380" s="258"/>
      <c r="P380" s="258"/>
      <c r="Q380" s="258"/>
      <c r="R380" s="262"/>
      <c r="T380" s="263"/>
      <c r="U380" s="258"/>
      <c r="V380" s="258"/>
      <c r="W380" s="258"/>
      <c r="X380" s="258"/>
      <c r="Y380" s="258"/>
      <c r="Z380" s="258"/>
      <c r="AA380" s="264"/>
      <c r="AT380" s="265" t="s">
        <v>175</v>
      </c>
      <c r="AU380" s="265" t="s">
        <v>86</v>
      </c>
      <c r="AV380" s="13" t="s">
        <v>89</v>
      </c>
      <c r="AW380" s="13" t="s">
        <v>33</v>
      </c>
      <c r="AX380" s="13" t="s">
        <v>77</v>
      </c>
      <c r="AY380" s="265" t="s">
        <v>165</v>
      </c>
    </row>
    <row r="381" s="12" customFormat="1" ht="16.5" customHeight="1">
      <c r="B381" s="247"/>
      <c r="C381" s="248"/>
      <c r="D381" s="248"/>
      <c r="E381" s="249" t="s">
        <v>5</v>
      </c>
      <c r="F381" s="256" t="s">
        <v>1221</v>
      </c>
      <c r="G381" s="248"/>
      <c r="H381" s="248"/>
      <c r="I381" s="248"/>
      <c r="J381" s="248"/>
      <c r="K381" s="249" t="s">
        <v>5</v>
      </c>
      <c r="L381" s="248"/>
      <c r="M381" s="248"/>
      <c r="N381" s="248"/>
      <c r="O381" s="248"/>
      <c r="P381" s="248"/>
      <c r="Q381" s="248"/>
      <c r="R381" s="252"/>
      <c r="T381" s="253"/>
      <c r="U381" s="248"/>
      <c r="V381" s="248"/>
      <c r="W381" s="248"/>
      <c r="X381" s="248"/>
      <c r="Y381" s="248"/>
      <c r="Z381" s="248"/>
      <c r="AA381" s="254"/>
      <c r="AT381" s="255" t="s">
        <v>175</v>
      </c>
      <c r="AU381" s="255" t="s">
        <v>86</v>
      </c>
      <c r="AV381" s="12" t="s">
        <v>83</v>
      </c>
      <c r="AW381" s="12" t="s">
        <v>33</v>
      </c>
      <c r="AX381" s="12" t="s">
        <v>77</v>
      </c>
      <c r="AY381" s="255" t="s">
        <v>165</v>
      </c>
    </row>
    <row r="382" s="10" customFormat="1" ht="16.5" customHeight="1">
      <c r="B382" s="227"/>
      <c r="C382" s="228"/>
      <c r="D382" s="228"/>
      <c r="E382" s="229" t="s">
        <v>5</v>
      </c>
      <c r="F382" s="237" t="s">
        <v>1222</v>
      </c>
      <c r="G382" s="228"/>
      <c r="H382" s="228"/>
      <c r="I382" s="228"/>
      <c r="J382" s="228"/>
      <c r="K382" s="232">
        <v>0.24299999999999999</v>
      </c>
      <c r="L382" s="228"/>
      <c r="M382" s="228"/>
      <c r="N382" s="228"/>
      <c r="O382" s="228"/>
      <c r="P382" s="228"/>
      <c r="Q382" s="228"/>
      <c r="R382" s="233"/>
      <c r="T382" s="234"/>
      <c r="U382" s="228"/>
      <c r="V382" s="228"/>
      <c r="W382" s="228"/>
      <c r="X382" s="228"/>
      <c r="Y382" s="228"/>
      <c r="Z382" s="228"/>
      <c r="AA382" s="235"/>
      <c r="AT382" s="236" t="s">
        <v>175</v>
      </c>
      <c r="AU382" s="236" t="s">
        <v>86</v>
      </c>
      <c r="AV382" s="10" t="s">
        <v>86</v>
      </c>
      <c r="AW382" s="10" t="s">
        <v>33</v>
      </c>
      <c r="AX382" s="10" t="s">
        <v>77</v>
      </c>
      <c r="AY382" s="236" t="s">
        <v>165</v>
      </c>
    </row>
    <row r="383" s="11" customFormat="1" ht="16.5" customHeight="1">
      <c r="B383" s="238"/>
      <c r="C383" s="239"/>
      <c r="D383" s="239"/>
      <c r="E383" s="240" t="s">
        <v>5</v>
      </c>
      <c r="F383" s="241" t="s">
        <v>183</v>
      </c>
      <c r="G383" s="239"/>
      <c r="H383" s="239"/>
      <c r="I383" s="239"/>
      <c r="J383" s="239"/>
      <c r="K383" s="242">
        <v>3.1739999999999999</v>
      </c>
      <c r="L383" s="239"/>
      <c r="M383" s="239"/>
      <c r="N383" s="239"/>
      <c r="O383" s="239"/>
      <c r="P383" s="239"/>
      <c r="Q383" s="239"/>
      <c r="R383" s="243"/>
      <c r="T383" s="244"/>
      <c r="U383" s="239"/>
      <c r="V383" s="239"/>
      <c r="W383" s="239"/>
      <c r="X383" s="239"/>
      <c r="Y383" s="239"/>
      <c r="Z383" s="239"/>
      <c r="AA383" s="245"/>
      <c r="AT383" s="246" t="s">
        <v>175</v>
      </c>
      <c r="AU383" s="246" t="s">
        <v>86</v>
      </c>
      <c r="AV383" s="11" t="s">
        <v>92</v>
      </c>
      <c r="AW383" s="11" t="s">
        <v>33</v>
      </c>
      <c r="AX383" s="11" t="s">
        <v>83</v>
      </c>
      <c r="AY383" s="246" t="s">
        <v>165</v>
      </c>
    </row>
    <row r="384" s="1" customFormat="1" ht="25.5" customHeight="1">
      <c r="B384" s="179"/>
      <c r="C384" s="215" t="s">
        <v>1223</v>
      </c>
      <c r="D384" s="215" t="s">
        <v>166</v>
      </c>
      <c r="E384" s="216" t="s">
        <v>1224</v>
      </c>
      <c r="F384" s="217" t="s">
        <v>1225</v>
      </c>
      <c r="G384" s="217"/>
      <c r="H384" s="217"/>
      <c r="I384" s="217"/>
      <c r="J384" s="218" t="s">
        <v>286</v>
      </c>
      <c r="K384" s="219">
        <v>1.3999999999999999</v>
      </c>
      <c r="L384" s="220">
        <v>0</v>
      </c>
      <c r="M384" s="220"/>
      <c r="N384" s="219">
        <f>ROUND(L384*K384,3)</f>
        <v>0</v>
      </c>
      <c r="O384" s="219"/>
      <c r="P384" s="219"/>
      <c r="Q384" s="219"/>
      <c r="R384" s="183"/>
      <c r="T384" s="221" t="s">
        <v>5</v>
      </c>
      <c r="U384" s="58" t="s">
        <v>44</v>
      </c>
      <c r="V384" s="49"/>
      <c r="W384" s="222">
        <f>V384*K384</f>
        <v>0</v>
      </c>
      <c r="X384" s="222">
        <v>0.024440710000000001</v>
      </c>
      <c r="Y384" s="222">
        <f>X384*K384</f>
        <v>0.034216994000000001</v>
      </c>
      <c r="Z384" s="222">
        <v>0</v>
      </c>
      <c r="AA384" s="223">
        <f>Z384*K384</f>
        <v>0</v>
      </c>
      <c r="AR384" s="24" t="s">
        <v>92</v>
      </c>
      <c r="AT384" s="24" t="s">
        <v>166</v>
      </c>
      <c r="AU384" s="24" t="s">
        <v>86</v>
      </c>
      <c r="AY384" s="24" t="s">
        <v>165</v>
      </c>
      <c r="BE384" s="138">
        <f>IF(U384="základná",N384,0)</f>
        <v>0</v>
      </c>
      <c r="BF384" s="138">
        <f>IF(U384="znížená",N384,0)</f>
        <v>0</v>
      </c>
      <c r="BG384" s="138">
        <f>IF(U384="zákl. prenesená",N384,0)</f>
        <v>0</v>
      </c>
      <c r="BH384" s="138">
        <f>IF(U384="zníž. prenesená",N384,0)</f>
        <v>0</v>
      </c>
      <c r="BI384" s="138">
        <f>IF(U384="nulová",N384,0)</f>
        <v>0</v>
      </c>
      <c r="BJ384" s="24" t="s">
        <v>86</v>
      </c>
      <c r="BK384" s="224">
        <f>ROUND(L384*K384,3)</f>
        <v>0</v>
      </c>
      <c r="BL384" s="24" t="s">
        <v>92</v>
      </c>
      <c r="BM384" s="24" t="s">
        <v>1226</v>
      </c>
    </row>
    <row r="385" s="10" customFormat="1" ht="25.5" customHeight="1">
      <c r="B385" s="227"/>
      <c r="C385" s="228"/>
      <c r="D385" s="228"/>
      <c r="E385" s="229" t="s">
        <v>5</v>
      </c>
      <c r="F385" s="230" t="s">
        <v>1227</v>
      </c>
      <c r="G385" s="231"/>
      <c r="H385" s="231"/>
      <c r="I385" s="231"/>
      <c r="J385" s="228"/>
      <c r="K385" s="232">
        <v>1.3999999999999999</v>
      </c>
      <c r="L385" s="228"/>
      <c r="M385" s="228"/>
      <c r="N385" s="228"/>
      <c r="O385" s="228"/>
      <c r="P385" s="228"/>
      <c r="Q385" s="228"/>
      <c r="R385" s="233"/>
      <c r="T385" s="234"/>
      <c r="U385" s="228"/>
      <c r="V385" s="228"/>
      <c r="W385" s="228"/>
      <c r="X385" s="228"/>
      <c r="Y385" s="228"/>
      <c r="Z385" s="228"/>
      <c r="AA385" s="235"/>
      <c r="AT385" s="236" t="s">
        <v>175</v>
      </c>
      <c r="AU385" s="236" t="s">
        <v>86</v>
      </c>
      <c r="AV385" s="10" t="s">
        <v>86</v>
      </c>
      <c r="AW385" s="10" t="s">
        <v>33</v>
      </c>
      <c r="AX385" s="10" t="s">
        <v>77</v>
      </c>
      <c r="AY385" s="236" t="s">
        <v>165</v>
      </c>
    </row>
    <row r="386" s="11" customFormat="1" ht="16.5" customHeight="1">
      <c r="B386" s="238"/>
      <c r="C386" s="239"/>
      <c r="D386" s="239"/>
      <c r="E386" s="240" t="s">
        <v>5</v>
      </c>
      <c r="F386" s="241" t="s">
        <v>183</v>
      </c>
      <c r="G386" s="239"/>
      <c r="H386" s="239"/>
      <c r="I386" s="239"/>
      <c r="J386" s="239"/>
      <c r="K386" s="242">
        <v>1.3999999999999999</v>
      </c>
      <c r="L386" s="239"/>
      <c r="M386" s="239"/>
      <c r="N386" s="239"/>
      <c r="O386" s="239"/>
      <c r="P386" s="239"/>
      <c r="Q386" s="239"/>
      <c r="R386" s="243"/>
      <c r="T386" s="244"/>
      <c r="U386" s="239"/>
      <c r="V386" s="239"/>
      <c r="W386" s="239"/>
      <c r="X386" s="239"/>
      <c r="Y386" s="239"/>
      <c r="Z386" s="239"/>
      <c r="AA386" s="245"/>
      <c r="AT386" s="246" t="s">
        <v>175</v>
      </c>
      <c r="AU386" s="246" t="s">
        <v>86</v>
      </c>
      <c r="AV386" s="11" t="s">
        <v>92</v>
      </c>
      <c r="AW386" s="11" t="s">
        <v>33</v>
      </c>
      <c r="AX386" s="11" t="s">
        <v>83</v>
      </c>
      <c r="AY386" s="246" t="s">
        <v>165</v>
      </c>
    </row>
    <row r="387" s="1" customFormat="1" ht="51" customHeight="1">
      <c r="B387" s="179"/>
      <c r="C387" s="215" t="s">
        <v>1228</v>
      </c>
      <c r="D387" s="215" t="s">
        <v>166</v>
      </c>
      <c r="E387" s="216" t="s">
        <v>1229</v>
      </c>
      <c r="F387" s="217" t="s">
        <v>1230</v>
      </c>
      <c r="G387" s="217"/>
      <c r="H387" s="217"/>
      <c r="I387" s="217"/>
      <c r="J387" s="218" t="s">
        <v>286</v>
      </c>
      <c r="K387" s="219">
        <v>2.6000000000000001</v>
      </c>
      <c r="L387" s="220">
        <v>0</v>
      </c>
      <c r="M387" s="220"/>
      <c r="N387" s="219">
        <f>ROUND(L387*K387,3)</f>
        <v>0</v>
      </c>
      <c r="O387" s="219"/>
      <c r="P387" s="219"/>
      <c r="Q387" s="219"/>
      <c r="R387" s="183"/>
      <c r="T387" s="221" t="s">
        <v>5</v>
      </c>
      <c r="U387" s="58" t="s">
        <v>44</v>
      </c>
      <c r="V387" s="49"/>
      <c r="W387" s="222">
        <f>V387*K387</f>
        <v>0</v>
      </c>
      <c r="X387" s="222">
        <v>0</v>
      </c>
      <c r="Y387" s="222">
        <f>X387*K387</f>
        <v>0</v>
      </c>
      <c r="Z387" s="222">
        <v>0.042000000000000003</v>
      </c>
      <c r="AA387" s="223">
        <f>Z387*K387</f>
        <v>0.10920000000000001</v>
      </c>
      <c r="AR387" s="24" t="s">
        <v>92</v>
      </c>
      <c r="AT387" s="24" t="s">
        <v>166</v>
      </c>
      <c r="AU387" s="24" t="s">
        <v>86</v>
      </c>
      <c r="AY387" s="24" t="s">
        <v>165</v>
      </c>
      <c r="BE387" s="138">
        <f>IF(U387="základná",N387,0)</f>
        <v>0</v>
      </c>
      <c r="BF387" s="138">
        <f>IF(U387="znížená",N387,0)</f>
        <v>0</v>
      </c>
      <c r="BG387" s="138">
        <f>IF(U387="zákl. prenesená",N387,0)</f>
        <v>0</v>
      </c>
      <c r="BH387" s="138">
        <f>IF(U387="zníž. prenesená",N387,0)</f>
        <v>0</v>
      </c>
      <c r="BI387" s="138">
        <f>IF(U387="nulová",N387,0)</f>
        <v>0</v>
      </c>
      <c r="BJ387" s="24" t="s">
        <v>86</v>
      </c>
      <c r="BK387" s="224">
        <f>ROUND(L387*K387,3)</f>
        <v>0</v>
      </c>
      <c r="BL387" s="24" t="s">
        <v>92</v>
      </c>
      <c r="BM387" s="24" t="s">
        <v>1231</v>
      </c>
    </row>
    <row r="388" s="1" customFormat="1" ht="25.5" customHeight="1">
      <c r="B388" s="179"/>
      <c r="C388" s="215" t="s">
        <v>1232</v>
      </c>
      <c r="D388" s="215" t="s">
        <v>166</v>
      </c>
      <c r="E388" s="216" t="s">
        <v>1233</v>
      </c>
      <c r="F388" s="217" t="s">
        <v>1234</v>
      </c>
      <c r="G388" s="217"/>
      <c r="H388" s="217"/>
      <c r="I388" s="217"/>
      <c r="J388" s="218" t="s">
        <v>286</v>
      </c>
      <c r="K388" s="219">
        <v>28</v>
      </c>
      <c r="L388" s="220">
        <v>0</v>
      </c>
      <c r="M388" s="220"/>
      <c r="N388" s="219">
        <f>ROUND(L388*K388,3)</f>
        <v>0</v>
      </c>
      <c r="O388" s="219"/>
      <c r="P388" s="219"/>
      <c r="Q388" s="219"/>
      <c r="R388" s="183"/>
      <c r="T388" s="221" t="s">
        <v>5</v>
      </c>
      <c r="U388" s="58" t="s">
        <v>44</v>
      </c>
      <c r="V388" s="49"/>
      <c r="W388" s="222">
        <f>V388*K388</f>
        <v>0</v>
      </c>
      <c r="X388" s="222">
        <v>0</v>
      </c>
      <c r="Y388" s="222">
        <f>X388*K388</f>
        <v>0</v>
      </c>
      <c r="Z388" s="222">
        <v>0</v>
      </c>
      <c r="AA388" s="223">
        <f>Z388*K388</f>
        <v>0</v>
      </c>
      <c r="AR388" s="24" t="s">
        <v>92</v>
      </c>
      <c r="AT388" s="24" t="s">
        <v>166</v>
      </c>
      <c r="AU388" s="24" t="s">
        <v>86</v>
      </c>
      <c r="AY388" s="24" t="s">
        <v>165</v>
      </c>
      <c r="BE388" s="138">
        <f>IF(U388="základná",N388,0)</f>
        <v>0</v>
      </c>
      <c r="BF388" s="138">
        <f>IF(U388="znížená",N388,0)</f>
        <v>0</v>
      </c>
      <c r="BG388" s="138">
        <f>IF(U388="zákl. prenesená",N388,0)</f>
        <v>0</v>
      </c>
      <c r="BH388" s="138">
        <f>IF(U388="zníž. prenesená",N388,0)</f>
        <v>0</v>
      </c>
      <c r="BI388" s="138">
        <f>IF(U388="nulová",N388,0)</f>
        <v>0</v>
      </c>
      <c r="BJ388" s="24" t="s">
        <v>86</v>
      </c>
      <c r="BK388" s="224">
        <f>ROUND(L388*K388,3)</f>
        <v>0</v>
      </c>
      <c r="BL388" s="24" t="s">
        <v>92</v>
      </c>
      <c r="BM388" s="24" t="s">
        <v>1235</v>
      </c>
    </row>
    <row r="389" s="1" customFormat="1" ht="38.25" customHeight="1">
      <c r="B389" s="179"/>
      <c r="C389" s="215" t="s">
        <v>1236</v>
      </c>
      <c r="D389" s="215" t="s">
        <v>166</v>
      </c>
      <c r="E389" s="216" t="s">
        <v>355</v>
      </c>
      <c r="F389" s="217" t="s">
        <v>356</v>
      </c>
      <c r="G389" s="217"/>
      <c r="H389" s="217"/>
      <c r="I389" s="217"/>
      <c r="J389" s="218" t="s">
        <v>357</v>
      </c>
      <c r="K389" s="219">
        <v>71.275000000000006</v>
      </c>
      <c r="L389" s="220">
        <v>0</v>
      </c>
      <c r="M389" s="220"/>
      <c r="N389" s="219">
        <f>ROUND(L389*K389,3)</f>
        <v>0</v>
      </c>
      <c r="O389" s="219"/>
      <c r="P389" s="219"/>
      <c r="Q389" s="219"/>
      <c r="R389" s="183"/>
      <c r="T389" s="221" t="s">
        <v>5</v>
      </c>
      <c r="U389" s="58" t="s">
        <v>44</v>
      </c>
      <c r="V389" s="49"/>
      <c r="W389" s="222">
        <f>V389*K389</f>
        <v>0</v>
      </c>
      <c r="X389" s="222">
        <v>0</v>
      </c>
      <c r="Y389" s="222">
        <f>X389*K389</f>
        <v>0</v>
      </c>
      <c r="Z389" s="222">
        <v>0</v>
      </c>
      <c r="AA389" s="223">
        <f>Z389*K389</f>
        <v>0</v>
      </c>
      <c r="AR389" s="24" t="s">
        <v>92</v>
      </c>
      <c r="AT389" s="24" t="s">
        <v>166</v>
      </c>
      <c r="AU389" s="24" t="s">
        <v>86</v>
      </c>
      <c r="AY389" s="24" t="s">
        <v>165</v>
      </c>
      <c r="BE389" s="138">
        <f>IF(U389="základná",N389,0)</f>
        <v>0</v>
      </c>
      <c r="BF389" s="138">
        <f>IF(U389="znížená",N389,0)</f>
        <v>0</v>
      </c>
      <c r="BG389" s="138">
        <f>IF(U389="zákl. prenesená",N389,0)</f>
        <v>0</v>
      </c>
      <c r="BH389" s="138">
        <f>IF(U389="zníž. prenesená",N389,0)</f>
        <v>0</v>
      </c>
      <c r="BI389" s="138">
        <f>IF(U389="nulová",N389,0)</f>
        <v>0</v>
      </c>
      <c r="BJ389" s="24" t="s">
        <v>86</v>
      </c>
      <c r="BK389" s="224">
        <f>ROUND(L389*K389,3)</f>
        <v>0</v>
      </c>
      <c r="BL389" s="24" t="s">
        <v>92</v>
      </c>
      <c r="BM389" s="24" t="s">
        <v>1237</v>
      </c>
    </row>
    <row r="390" s="1" customFormat="1" ht="25.5" customHeight="1">
      <c r="B390" s="179"/>
      <c r="C390" s="215" t="s">
        <v>1238</v>
      </c>
      <c r="D390" s="215" t="s">
        <v>166</v>
      </c>
      <c r="E390" s="216" t="s">
        <v>364</v>
      </c>
      <c r="F390" s="217" t="s">
        <v>365</v>
      </c>
      <c r="G390" s="217"/>
      <c r="H390" s="217"/>
      <c r="I390" s="217"/>
      <c r="J390" s="218" t="s">
        <v>357</v>
      </c>
      <c r="K390" s="219">
        <v>71.275000000000006</v>
      </c>
      <c r="L390" s="220">
        <v>0</v>
      </c>
      <c r="M390" s="220"/>
      <c r="N390" s="219">
        <f>ROUND(L390*K390,3)</f>
        <v>0</v>
      </c>
      <c r="O390" s="219"/>
      <c r="P390" s="219"/>
      <c r="Q390" s="219"/>
      <c r="R390" s="183"/>
      <c r="T390" s="221" t="s">
        <v>5</v>
      </c>
      <c r="U390" s="58" t="s">
        <v>44</v>
      </c>
      <c r="V390" s="49"/>
      <c r="W390" s="222">
        <f>V390*K390</f>
        <v>0</v>
      </c>
      <c r="X390" s="222">
        <v>0</v>
      </c>
      <c r="Y390" s="222">
        <f>X390*K390</f>
        <v>0</v>
      </c>
      <c r="Z390" s="222">
        <v>0</v>
      </c>
      <c r="AA390" s="223">
        <f>Z390*K390</f>
        <v>0</v>
      </c>
      <c r="AR390" s="24" t="s">
        <v>92</v>
      </c>
      <c r="AT390" s="24" t="s">
        <v>166</v>
      </c>
      <c r="AU390" s="24" t="s">
        <v>86</v>
      </c>
      <c r="AY390" s="24" t="s">
        <v>165</v>
      </c>
      <c r="BE390" s="138">
        <f>IF(U390="základná",N390,0)</f>
        <v>0</v>
      </c>
      <c r="BF390" s="138">
        <f>IF(U390="znížená",N390,0)</f>
        <v>0</v>
      </c>
      <c r="BG390" s="138">
        <f>IF(U390="zákl. prenesená",N390,0)</f>
        <v>0</v>
      </c>
      <c r="BH390" s="138">
        <f>IF(U390="zníž. prenesená",N390,0)</f>
        <v>0</v>
      </c>
      <c r="BI390" s="138">
        <f>IF(U390="nulová",N390,0)</f>
        <v>0</v>
      </c>
      <c r="BJ390" s="24" t="s">
        <v>86</v>
      </c>
      <c r="BK390" s="224">
        <f>ROUND(L390*K390,3)</f>
        <v>0</v>
      </c>
      <c r="BL390" s="24" t="s">
        <v>92</v>
      </c>
      <c r="BM390" s="24" t="s">
        <v>1239</v>
      </c>
    </row>
    <row r="391" s="1" customFormat="1" ht="25.5" customHeight="1">
      <c r="B391" s="179"/>
      <c r="C391" s="215" t="s">
        <v>1240</v>
      </c>
      <c r="D391" s="215" t="s">
        <v>166</v>
      </c>
      <c r="E391" s="216" t="s">
        <v>368</v>
      </c>
      <c r="F391" s="217" t="s">
        <v>369</v>
      </c>
      <c r="G391" s="217"/>
      <c r="H391" s="217"/>
      <c r="I391" s="217"/>
      <c r="J391" s="218" t="s">
        <v>357</v>
      </c>
      <c r="K391" s="219">
        <v>1710.5999999999999</v>
      </c>
      <c r="L391" s="220">
        <v>0</v>
      </c>
      <c r="M391" s="220"/>
      <c r="N391" s="219">
        <f>ROUND(L391*K391,3)</f>
        <v>0</v>
      </c>
      <c r="O391" s="219"/>
      <c r="P391" s="219"/>
      <c r="Q391" s="219"/>
      <c r="R391" s="183"/>
      <c r="T391" s="221" t="s">
        <v>5</v>
      </c>
      <c r="U391" s="58" t="s">
        <v>44</v>
      </c>
      <c r="V391" s="49"/>
      <c r="W391" s="222">
        <f>V391*K391</f>
        <v>0</v>
      </c>
      <c r="X391" s="222">
        <v>0</v>
      </c>
      <c r="Y391" s="222">
        <f>X391*K391</f>
        <v>0</v>
      </c>
      <c r="Z391" s="222">
        <v>0</v>
      </c>
      <c r="AA391" s="223">
        <f>Z391*K391</f>
        <v>0</v>
      </c>
      <c r="AR391" s="24" t="s">
        <v>92</v>
      </c>
      <c r="AT391" s="24" t="s">
        <v>166</v>
      </c>
      <c r="AU391" s="24" t="s">
        <v>86</v>
      </c>
      <c r="AY391" s="24" t="s">
        <v>165</v>
      </c>
      <c r="BE391" s="138">
        <f>IF(U391="základná",N391,0)</f>
        <v>0</v>
      </c>
      <c r="BF391" s="138">
        <f>IF(U391="znížená",N391,0)</f>
        <v>0</v>
      </c>
      <c r="BG391" s="138">
        <f>IF(U391="zákl. prenesená",N391,0)</f>
        <v>0</v>
      </c>
      <c r="BH391" s="138">
        <f>IF(U391="zníž. prenesená",N391,0)</f>
        <v>0</v>
      </c>
      <c r="BI391" s="138">
        <f>IF(U391="nulová",N391,0)</f>
        <v>0</v>
      </c>
      <c r="BJ391" s="24" t="s">
        <v>86</v>
      </c>
      <c r="BK391" s="224">
        <f>ROUND(L391*K391,3)</f>
        <v>0</v>
      </c>
      <c r="BL391" s="24" t="s">
        <v>92</v>
      </c>
      <c r="BM391" s="24" t="s">
        <v>1241</v>
      </c>
    </row>
    <row r="392" s="1" customFormat="1" ht="25.5" customHeight="1">
      <c r="B392" s="179"/>
      <c r="C392" s="215" t="s">
        <v>1242</v>
      </c>
      <c r="D392" s="215" t="s">
        <v>166</v>
      </c>
      <c r="E392" s="216" t="s">
        <v>372</v>
      </c>
      <c r="F392" s="217" t="s">
        <v>373</v>
      </c>
      <c r="G392" s="217"/>
      <c r="H392" s="217"/>
      <c r="I392" s="217"/>
      <c r="J392" s="218" t="s">
        <v>357</v>
      </c>
      <c r="K392" s="219">
        <v>71.275000000000006</v>
      </c>
      <c r="L392" s="220">
        <v>0</v>
      </c>
      <c r="M392" s="220"/>
      <c r="N392" s="219">
        <f>ROUND(L392*K392,3)</f>
        <v>0</v>
      </c>
      <c r="O392" s="219"/>
      <c r="P392" s="219"/>
      <c r="Q392" s="219"/>
      <c r="R392" s="183"/>
      <c r="T392" s="221" t="s">
        <v>5</v>
      </c>
      <c r="U392" s="58" t="s">
        <v>44</v>
      </c>
      <c r="V392" s="49"/>
      <c r="W392" s="222">
        <f>V392*K392</f>
        <v>0</v>
      </c>
      <c r="X392" s="222">
        <v>0</v>
      </c>
      <c r="Y392" s="222">
        <f>X392*K392</f>
        <v>0</v>
      </c>
      <c r="Z392" s="222">
        <v>0</v>
      </c>
      <c r="AA392" s="223">
        <f>Z392*K392</f>
        <v>0</v>
      </c>
      <c r="AR392" s="24" t="s">
        <v>92</v>
      </c>
      <c r="AT392" s="24" t="s">
        <v>166</v>
      </c>
      <c r="AU392" s="24" t="s">
        <v>86</v>
      </c>
      <c r="AY392" s="24" t="s">
        <v>165</v>
      </c>
      <c r="BE392" s="138">
        <f>IF(U392="základná",N392,0)</f>
        <v>0</v>
      </c>
      <c r="BF392" s="138">
        <f>IF(U392="znížená",N392,0)</f>
        <v>0</v>
      </c>
      <c r="BG392" s="138">
        <f>IF(U392="zákl. prenesená",N392,0)</f>
        <v>0</v>
      </c>
      <c r="BH392" s="138">
        <f>IF(U392="zníž. prenesená",N392,0)</f>
        <v>0</v>
      </c>
      <c r="BI392" s="138">
        <f>IF(U392="nulová",N392,0)</f>
        <v>0</v>
      </c>
      <c r="BJ392" s="24" t="s">
        <v>86</v>
      </c>
      <c r="BK392" s="224">
        <f>ROUND(L392*K392,3)</f>
        <v>0</v>
      </c>
      <c r="BL392" s="24" t="s">
        <v>92</v>
      </c>
      <c r="BM392" s="24" t="s">
        <v>1243</v>
      </c>
    </row>
    <row r="393" s="1" customFormat="1" ht="25.5" customHeight="1">
      <c r="B393" s="179"/>
      <c r="C393" s="215" t="s">
        <v>1244</v>
      </c>
      <c r="D393" s="215" t="s">
        <v>166</v>
      </c>
      <c r="E393" s="216" t="s">
        <v>376</v>
      </c>
      <c r="F393" s="217" t="s">
        <v>377</v>
      </c>
      <c r="G393" s="217"/>
      <c r="H393" s="217"/>
      <c r="I393" s="217"/>
      <c r="J393" s="218" t="s">
        <v>357</v>
      </c>
      <c r="K393" s="219">
        <v>71.275000000000006</v>
      </c>
      <c r="L393" s="220">
        <v>0</v>
      </c>
      <c r="M393" s="220"/>
      <c r="N393" s="219">
        <f>ROUND(L393*K393,3)</f>
        <v>0</v>
      </c>
      <c r="O393" s="219"/>
      <c r="P393" s="219"/>
      <c r="Q393" s="219"/>
      <c r="R393" s="183"/>
      <c r="T393" s="221" t="s">
        <v>5</v>
      </c>
      <c r="U393" s="58" t="s">
        <v>44</v>
      </c>
      <c r="V393" s="49"/>
      <c r="W393" s="222">
        <f>V393*K393</f>
        <v>0</v>
      </c>
      <c r="X393" s="222">
        <v>0</v>
      </c>
      <c r="Y393" s="222">
        <f>X393*K393</f>
        <v>0</v>
      </c>
      <c r="Z393" s="222">
        <v>0</v>
      </c>
      <c r="AA393" s="223">
        <f>Z393*K393</f>
        <v>0</v>
      </c>
      <c r="AR393" s="24" t="s">
        <v>92</v>
      </c>
      <c r="AT393" s="24" t="s">
        <v>166</v>
      </c>
      <c r="AU393" s="24" t="s">
        <v>86</v>
      </c>
      <c r="AY393" s="24" t="s">
        <v>165</v>
      </c>
      <c r="BE393" s="138">
        <f>IF(U393="základná",N393,0)</f>
        <v>0</v>
      </c>
      <c r="BF393" s="138">
        <f>IF(U393="znížená",N393,0)</f>
        <v>0</v>
      </c>
      <c r="BG393" s="138">
        <f>IF(U393="zákl. prenesená",N393,0)</f>
        <v>0</v>
      </c>
      <c r="BH393" s="138">
        <f>IF(U393="zníž. prenesená",N393,0)</f>
        <v>0</v>
      </c>
      <c r="BI393" s="138">
        <f>IF(U393="nulová",N393,0)</f>
        <v>0</v>
      </c>
      <c r="BJ393" s="24" t="s">
        <v>86</v>
      </c>
      <c r="BK393" s="224">
        <f>ROUND(L393*K393,3)</f>
        <v>0</v>
      </c>
      <c r="BL393" s="24" t="s">
        <v>92</v>
      </c>
      <c r="BM393" s="24" t="s">
        <v>1245</v>
      </c>
    </row>
    <row r="394" s="1" customFormat="1" ht="25.5" customHeight="1">
      <c r="B394" s="179"/>
      <c r="C394" s="215" t="s">
        <v>1246</v>
      </c>
      <c r="D394" s="215" t="s">
        <v>166</v>
      </c>
      <c r="E394" s="216" t="s">
        <v>380</v>
      </c>
      <c r="F394" s="217" t="s">
        <v>381</v>
      </c>
      <c r="G394" s="217"/>
      <c r="H394" s="217"/>
      <c r="I394" s="217"/>
      <c r="J394" s="218" t="s">
        <v>357</v>
      </c>
      <c r="K394" s="219">
        <v>71.072999999999993</v>
      </c>
      <c r="L394" s="220">
        <v>0</v>
      </c>
      <c r="M394" s="220"/>
      <c r="N394" s="219">
        <f>ROUND(L394*K394,3)</f>
        <v>0</v>
      </c>
      <c r="O394" s="219"/>
      <c r="P394" s="219"/>
      <c r="Q394" s="219"/>
      <c r="R394" s="183"/>
      <c r="T394" s="221" t="s">
        <v>5</v>
      </c>
      <c r="U394" s="58" t="s">
        <v>44</v>
      </c>
      <c r="V394" s="49"/>
      <c r="W394" s="222">
        <f>V394*K394</f>
        <v>0</v>
      </c>
      <c r="X394" s="222">
        <v>0</v>
      </c>
      <c r="Y394" s="222">
        <f>X394*K394</f>
        <v>0</v>
      </c>
      <c r="Z394" s="222">
        <v>0</v>
      </c>
      <c r="AA394" s="223">
        <f>Z394*K394</f>
        <v>0</v>
      </c>
      <c r="AR394" s="24" t="s">
        <v>92</v>
      </c>
      <c r="AT394" s="24" t="s">
        <v>166</v>
      </c>
      <c r="AU394" s="24" t="s">
        <v>86</v>
      </c>
      <c r="AY394" s="24" t="s">
        <v>165</v>
      </c>
      <c r="BE394" s="138">
        <f>IF(U394="základná",N394,0)</f>
        <v>0</v>
      </c>
      <c r="BF394" s="138">
        <f>IF(U394="znížená",N394,0)</f>
        <v>0</v>
      </c>
      <c r="BG394" s="138">
        <f>IF(U394="zákl. prenesená",N394,0)</f>
        <v>0</v>
      </c>
      <c r="BH394" s="138">
        <f>IF(U394="zníž. prenesená",N394,0)</f>
        <v>0</v>
      </c>
      <c r="BI394" s="138">
        <f>IF(U394="nulová",N394,0)</f>
        <v>0</v>
      </c>
      <c r="BJ394" s="24" t="s">
        <v>86</v>
      </c>
      <c r="BK394" s="224">
        <f>ROUND(L394*K394,3)</f>
        <v>0</v>
      </c>
      <c r="BL394" s="24" t="s">
        <v>92</v>
      </c>
      <c r="BM394" s="24" t="s">
        <v>1247</v>
      </c>
    </row>
    <row r="395" s="10" customFormat="1" ht="16.5" customHeight="1">
      <c r="B395" s="227"/>
      <c r="C395" s="228"/>
      <c r="D395" s="228"/>
      <c r="E395" s="229" t="s">
        <v>5</v>
      </c>
      <c r="F395" s="230" t="s">
        <v>1248</v>
      </c>
      <c r="G395" s="231"/>
      <c r="H395" s="231"/>
      <c r="I395" s="231"/>
      <c r="J395" s="228"/>
      <c r="K395" s="232">
        <v>71.072999999999993</v>
      </c>
      <c r="L395" s="228"/>
      <c r="M395" s="228"/>
      <c r="N395" s="228"/>
      <c r="O395" s="228"/>
      <c r="P395" s="228"/>
      <c r="Q395" s="228"/>
      <c r="R395" s="233"/>
      <c r="T395" s="234"/>
      <c r="U395" s="228"/>
      <c r="V395" s="228"/>
      <c r="W395" s="228"/>
      <c r="X395" s="228"/>
      <c r="Y395" s="228"/>
      <c r="Z395" s="228"/>
      <c r="AA395" s="235"/>
      <c r="AT395" s="236" t="s">
        <v>175</v>
      </c>
      <c r="AU395" s="236" t="s">
        <v>86</v>
      </c>
      <c r="AV395" s="10" t="s">
        <v>86</v>
      </c>
      <c r="AW395" s="10" t="s">
        <v>33</v>
      </c>
      <c r="AX395" s="10" t="s">
        <v>77</v>
      </c>
      <c r="AY395" s="236" t="s">
        <v>165</v>
      </c>
    </row>
    <row r="396" s="11" customFormat="1" ht="16.5" customHeight="1">
      <c r="B396" s="238"/>
      <c r="C396" s="239"/>
      <c r="D396" s="239"/>
      <c r="E396" s="240" t="s">
        <v>5</v>
      </c>
      <c r="F396" s="241" t="s">
        <v>183</v>
      </c>
      <c r="G396" s="239"/>
      <c r="H396" s="239"/>
      <c r="I396" s="239"/>
      <c r="J396" s="239"/>
      <c r="K396" s="242">
        <v>71.072999999999993</v>
      </c>
      <c r="L396" s="239"/>
      <c r="M396" s="239"/>
      <c r="N396" s="239"/>
      <c r="O396" s="239"/>
      <c r="P396" s="239"/>
      <c r="Q396" s="239"/>
      <c r="R396" s="243"/>
      <c r="T396" s="244"/>
      <c r="U396" s="239"/>
      <c r="V396" s="239"/>
      <c r="W396" s="239"/>
      <c r="X396" s="239"/>
      <c r="Y396" s="239"/>
      <c r="Z396" s="239"/>
      <c r="AA396" s="245"/>
      <c r="AT396" s="246" t="s">
        <v>175</v>
      </c>
      <c r="AU396" s="246" t="s">
        <v>86</v>
      </c>
      <c r="AV396" s="11" t="s">
        <v>92</v>
      </c>
      <c r="AW396" s="11" t="s">
        <v>33</v>
      </c>
      <c r="AX396" s="11" t="s">
        <v>83</v>
      </c>
      <c r="AY396" s="246" t="s">
        <v>165</v>
      </c>
    </row>
    <row r="397" s="1" customFormat="1" ht="38.25" customHeight="1">
      <c r="B397" s="179"/>
      <c r="C397" s="215" t="s">
        <v>1249</v>
      </c>
      <c r="D397" s="215" t="s">
        <v>166</v>
      </c>
      <c r="E397" s="216" t="s">
        <v>1250</v>
      </c>
      <c r="F397" s="217" t="s">
        <v>1251</v>
      </c>
      <c r="G397" s="217"/>
      <c r="H397" s="217"/>
      <c r="I397" s="217"/>
      <c r="J397" s="218" t="s">
        <v>357</v>
      </c>
      <c r="K397" s="219">
        <v>0.20200000000000001</v>
      </c>
      <c r="L397" s="220">
        <v>0</v>
      </c>
      <c r="M397" s="220"/>
      <c r="N397" s="219">
        <f>ROUND(L397*K397,3)</f>
        <v>0</v>
      </c>
      <c r="O397" s="219"/>
      <c r="P397" s="219"/>
      <c r="Q397" s="219"/>
      <c r="R397" s="183"/>
      <c r="T397" s="221" t="s">
        <v>5</v>
      </c>
      <c r="U397" s="58" t="s">
        <v>44</v>
      </c>
      <c r="V397" s="49"/>
      <c r="W397" s="222">
        <f>V397*K397</f>
        <v>0</v>
      </c>
      <c r="X397" s="222">
        <v>0</v>
      </c>
      <c r="Y397" s="222">
        <f>X397*K397</f>
        <v>0</v>
      </c>
      <c r="Z397" s="222">
        <v>0</v>
      </c>
      <c r="AA397" s="223">
        <f>Z397*K397</f>
        <v>0</v>
      </c>
      <c r="AR397" s="24" t="s">
        <v>92</v>
      </c>
      <c r="AT397" s="24" t="s">
        <v>166</v>
      </c>
      <c r="AU397" s="24" t="s">
        <v>86</v>
      </c>
      <c r="AY397" s="24" t="s">
        <v>165</v>
      </c>
      <c r="BE397" s="138">
        <f>IF(U397="základná",N397,0)</f>
        <v>0</v>
      </c>
      <c r="BF397" s="138">
        <f>IF(U397="znížená",N397,0)</f>
        <v>0</v>
      </c>
      <c r="BG397" s="138">
        <f>IF(U397="zákl. prenesená",N397,0)</f>
        <v>0</v>
      </c>
      <c r="BH397" s="138">
        <f>IF(U397="zníž. prenesená",N397,0)</f>
        <v>0</v>
      </c>
      <c r="BI397" s="138">
        <f>IF(U397="nulová",N397,0)</f>
        <v>0</v>
      </c>
      <c r="BJ397" s="24" t="s">
        <v>86</v>
      </c>
      <c r="BK397" s="224">
        <f>ROUND(L397*K397,3)</f>
        <v>0</v>
      </c>
      <c r="BL397" s="24" t="s">
        <v>92</v>
      </c>
      <c r="BM397" s="24" t="s">
        <v>1252</v>
      </c>
    </row>
    <row r="398" s="9" customFormat="1" ht="29.88" customHeight="1">
      <c r="B398" s="201"/>
      <c r="C398" s="202"/>
      <c r="D398" s="212" t="s">
        <v>134</v>
      </c>
      <c r="E398" s="212"/>
      <c r="F398" s="212"/>
      <c r="G398" s="212"/>
      <c r="H398" s="212"/>
      <c r="I398" s="212"/>
      <c r="J398" s="212"/>
      <c r="K398" s="212"/>
      <c r="L398" s="212"/>
      <c r="M398" s="212"/>
      <c r="N398" s="225">
        <f>BK398</f>
        <v>0</v>
      </c>
      <c r="O398" s="226"/>
      <c r="P398" s="226"/>
      <c r="Q398" s="226"/>
      <c r="R398" s="205"/>
      <c r="T398" s="206"/>
      <c r="U398" s="202"/>
      <c r="V398" s="202"/>
      <c r="W398" s="207">
        <f>SUM(W399:W401)</f>
        <v>0</v>
      </c>
      <c r="X398" s="202"/>
      <c r="Y398" s="207">
        <f>SUM(Y399:Y401)</f>
        <v>0</v>
      </c>
      <c r="Z398" s="202"/>
      <c r="AA398" s="208">
        <f>SUM(AA399:AA401)</f>
        <v>0</v>
      </c>
      <c r="AR398" s="209" t="s">
        <v>83</v>
      </c>
      <c r="AT398" s="210" t="s">
        <v>76</v>
      </c>
      <c r="AU398" s="210" t="s">
        <v>83</v>
      </c>
      <c r="AY398" s="209" t="s">
        <v>165</v>
      </c>
      <c r="BK398" s="211">
        <f>SUM(BK399:BK401)</f>
        <v>0</v>
      </c>
    </row>
    <row r="399" s="1" customFormat="1" ht="38.25" customHeight="1">
      <c r="B399" s="179"/>
      <c r="C399" s="215" t="s">
        <v>1253</v>
      </c>
      <c r="D399" s="215" t="s">
        <v>166</v>
      </c>
      <c r="E399" s="216" t="s">
        <v>1254</v>
      </c>
      <c r="F399" s="217" t="s">
        <v>1255</v>
      </c>
      <c r="G399" s="217"/>
      <c r="H399" s="217"/>
      <c r="I399" s="217"/>
      <c r="J399" s="218" t="s">
        <v>357</v>
      </c>
      <c r="K399" s="219">
        <v>118.033</v>
      </c>
      <c r="L399" s="220">
        <v>0</v>
      </c>
      <c r="M399" s="220"/>
      <c r="N399" s="219">
        <f>ROUND(L399*K399,3)</f>
        <v>0</v>
      </c>
      <c r="O399" s="219"/>
      <c r="P399" s="219"/>
      <c r="Q399" s="219"/>
      <c r="R399" s="183"/>
      <c r="T399" s="221" t="s">
        <v>5</v>
      </c>
      <c r="U399" s="58" t="s">
        <v>44</v>
      </c>
      <c r="V399" s="49"/>
      <c r="W399" s="222">
        <f>V399*K399</f>
        <v>0</v>
      </c>
      <c r="X399" s="222">
        <v>0</v>
      </c>
      <c r="Y399" s="222">
        <f>X399*K399</f>
        <v>0</v>
      </c>
      <c r="Z399" s="222">
        <v>0</v>
      </c>
      <c r="AA399" s="223">
        <f>Z399*K399</f>
        <v>0</v>
      </c>
      <c r="AR399" s="24" t="s">
        <v>92</v>
      </c>
      <c r="AT399" s="24" t="s">
        <v>166</v>
      </c>
      <c r="AU399" s="24" t="s">
        <v>86</v>
      </c>
      <c r="AY399" s="24" t="s">
        <v>165</v>
      </c>
      <c r="BE399" s="138">
        <f>IF(U399="základná",N399,0)</f>
        <v>0</v>
      </c>
      <c r="BF399" s="138">
        <f>IF(U399="znížená",N399,0)</f>
        <v>0</v>
      </c>
      <c r="BG399" s="138">
        <f>IF(U399="zákl. prenesená",N399,0)</f>
        <v>0</v>
      </c>
      <c r="BH399" s="138">
        <f>IF(U399="zníž. prenesená",N399,0)</f>
        <v>0</v>
      </c>
      <c r="BI399" s="138">
        <f>IF(U399="nulová",N399,0)</f>
        <v>0</v>
      </c>
      <c r="BJ399" s="24" t="s">
        <v>86</v>
      </c>
      <c r="BK399" s="224">
        <f>ROUND(L399*K399,3)</f>
        <v>0</v>
      </c>
      <c r="BL399" s="24" t="s">
        <v>92</v>
      </c>
      <c r="BM399" s="24" t="s">
        <v>1256</v>
      </c>
    </row>
    <row r="400" s="1" customFormat="1" ht="38.25" customHeight="1">
      <c r="B400" s="179"/>
      <c r="C400" s="215" t="s">
        <v>1257</v>
      </c>
      <c r="D400" s="215" t="s">
        <v>166</v>
      </c>
      <c r="E400" s="216" t="s">
        <v>384</v>
      </c>
      <c r="F400" s="217" t="s">
        <v>385</v>
      </c>
      <c r="G400" s="217"/>
      <c r="H400" s="217"/>
      <c r="I400" s="217"/>
      <c r="J400" s="218" t="s">
        <v>357</v>
      </c>
      <c r="K400" s="219">
        <v>184.602</v>
      </c>
      <c r="L400" s="220">
        <v>0</v>
      </c>
      <c r="M400" s="220"/>
      <c r="N400" s="219">
        <f>ROUND(L400*K400,3)</f>
        <v>0</v>
      </c>
      <c r="O400" s="219"/>
      <c r="P400" s="219"/>
      <c r="Q400" s="219"/>
      <c r="R400" s="183"/>
      <c r="T400" s="221" t="s">
        <v>5</v>
      </c>
      <c r="U400" s="58" t="s">
        <v>44</v>
      </c>
      <c r="V400" s="49"/>
      <c r="W400" s="222">
        <f>V400*K400</f>
        <v>0</v>
      </c>
      <c r="X400" s="222">
        <v>0</v>
      </c>
      <c r="Y400" s="222">
        <f>X400*K400</f>
        <v>0</v>
      </c>
      <c r="Z400" s="222">
        <v>0</v>
      </c>
      <c r="AA400" s="223">
        <f>Z400*K400</f>
        <v>0</v>
      </c>
      <c r="AR400" s="24" t="s">
        <v>92</v>
      </c>
      <c r="AT400" s="24" t="s">
        <v>166</v>
      </c>
      <c r="AU400" s="24" t="s">
        <v>86</v>
      </c>
      <c r="AY400" s="24" t="s">
        <v>165</v>
      </c>
      <c r="BE400" s="138">
        <f>IF(U400="základná",N400,0)</f>
        <v>0</v>
      </c>
      <c r="BF400" s="138">
        <f>IF(U400="znížená",N400,0)</f>
        <v>0</v>
      </c>
      <c r="BG400" s="138">
        <f>IF(U400="zákl. prenesená",N400,0)</f>
        <v>0</v>
      </c>
      <c r="BH400" s="138">
        <f>IF(U400="zníž. prenesená",N400,0)</f>
        <v>0</v>
      </c>
      <c r="BI400" s="138">
        <f>IF(U400="nulová",N400,0)</f>
        <v>0</v>
      </c>
      <c r="BJ400" s="24" t="s">
        <v>86</v>
      </c>
      <c r="BK400" s="224">
        <f>ROUND(L400*K400,3)</f>
        <v>0</v>
      </c>
      <c r="BL400" s="24" t="s">
        <v>92</v>
      </c>
      <c r="BM400" s="24" t="s">
        <v>1258</v>
      </c>
    </row>
    <row r="401" s="10" customFormat="1" ht="16.5" customHeight="1">
      <c r="B401" s="227"/>
      <c r="C401" s="228"/>
      <c r="D401" s="228"/>
      <c r="E401" s="229" t="s">
        <v>5</v>
      </c>
      <c r="F401" s="230" t="s">
        <v>1259</v>
      </c>
      <c r="G401" s="231"/>
      <c r="H401" s="231"/>
      <c r="I401" s="231"/>
      <c r="J401" s="228"/>
      <c r="K401" s="232">
        <v>184.602</v>
      </c>
      <c r="L401" s="228"/>
      <c r="M401" s="228"/>
      <c r="N401" s="228"/>
      <c r="O401" s="228"/>
      <c r="P401" s="228"/>
      <c r="Q401" s="228"/>
      <c r="R401" s="233"/>
      <c r="T401" s="234"/>
      <c r="U401" s="228"/>
      <c r="V401" s="228"/>
      <c r="W401" s="228"/>
      <c r="X401" s="228"/>
      <c r="Y401" s="228"/>
      <c r="Z401" s="228"/>
      <c r="AA401" s="235"/>
      <c r="AT401" s="236" t="s">
        <v>175</v>
      </c>
      <c r="AU401" s="236" t="s">
        <v>86</v>
      </c>
      <c r="AV401" s="10" t="s">
        <v>86</v>
      </c>
      <c r="AW401" s="10" t="s">
        <v>33</v>
      </c>
      <c r="AX401" s="10" t="s">
        <v>83</v>
      </c>
      <c r="AY401" s="236" t="s">
        <v>165</v>
      </c>
    </row>
    <row r="402" s="9" customFormat="1" ht="37.44" customHeight="1">
      <c r="B402" s="201"/>
      <c r="C402" s="202"/>
      <c r="D402" s="203" t="s">
        <v>135</v>
      </c>
      <c r="E402" s="203"/>
      <c r="F402" s="203"/>
      <c r="G402" s="203"/>
      <c r="H402" s="203"/>
      <c r="I402" s="203"/>
      <c r="J402" s="203"/>
      <c r="K402" s="203"/>
      <c r="L402" s="203"/>
      <c r="M402" s="203"/>
      <c r="N402" s="175">
        <f>BK402</f>
        <v>0</v>
      </c>
      <c r="O402" s="204"/>
      <c r="P402" s="204"/>
      <c r="Q402" s="204"/>
      <c r="R402" s="205"/>
      <c r="T402" s="206"/>
      <c r="U402" s="202"/>
      <c r="V402" s="202"/>
      <c r="W402" s="207">
        <f>W403+W432+W440+W443+W459+W466+W483+W497+W509</f>
        <v>0</v>
      </c>
      <c r="X402" s="202"/>
      <c r="Y402" s="207">
        <f>Y403+Y432+Y440+Y443+Y459+Y466+Y483+Y497+Y509</f>
        <v>5.1452967435000003</v>
      </c>
      <c r="Z402" s="202"/>
      <c r="AA402" s="208">
        <f>AA403+AA432+AA440+AA443+AA459+AA466+AA483+AA497+AA509</f>
        <v>0.086849999999999997</v>
      </c>
      <c r="AR402" s="209" t="s">
        <v>86</v>
      </c>
      <c r="AT402" s="210" t="s">
        <v>76</v>
      </c>
      <c r="AU402" s="210" t="s">
        <v>77</v>
      </c>
      <c r="AY402" s="209" t="s">
        <v>165</v>
      </c>
      <c r="BK402" s="211">
        <f>BK403+BK432+BK440+BK443+BK459+BK466+BK483+BK497+BK509</f>
        <v>0</v>
      </c>
    </row>
    <row r="403" s="9" customFormat="1" ht="19.92" customHeight="1">
      <c r="B403" s="201"/>
      <c r="C403" s="202"/>
      <c r="D403" s="212" t="s">
        <v>825</v>
      </c>
      <c r="E403" s="212"/>
      <c r="F403" s="212"/>
      <c r="G403" s="212"/>
      <c r="H403" s="212"/>
      <c r="I403" s="212"/>
      <c r="J403" s="212"/>
      <c r="K403" s="212"/>
      <c r="L403" s="212"/>
      <c r="M403" s="212"/>
      <c r="N403" s="213">
        <f>BK403</f>
        <v>0</v>
      </c>
      <c r="O403" s="214"/>
      <c r="P403" s="214"/>
      <c r="Q403" s="214"/>
      <c r="R403" s="205"/>
      <c r="T403" s="206"/>
      <c r="U403" s="202"/>
      <c r="V403" s="202"/>
      <c r="W403" s="207">
        <f>SUM(W404:W431)</f>
        <v>0</v>
      </c>
      <c r="X403" s="202"/>
      <c r="Y403" s="207">
        <f>SUM(Y404:Y431)</f>
        <v>0.28005800000000003</v>
      </c>
      <c r="Z403" s="202"/>
      <c r="AA403" s="208">
        <f>SUM(AA404:AA431)</f>
        <v>0</v>
      </c>
      <c r="AR403" s="209" t="s">
        <v>86</v>
      </c>
      <c r="AT403" s="210" t="s">
        <v>76</v>
      </c>
      <c r="AU403" s="210" t="s">
        <v>83</v>
      </c>
      <c r="AY403" s="209" t="s">
        <v>165</v>
      </c>
      <c r="BK403" s="211">
        <f>SUM(BK404:BK431)</f>
        <v>0</v>
      </c>
    </row>
    <row r="404" s="1" customFormat="1" ht="38.25" customHeight="1">
      <c r="B404" s="179"/>
      <c r="C404" s="215" t="s">
        <v>1260</v>
      </c>
      <c r="D404" s="215" t="s">
        <v>166</v>
      </c>
      <c r="E404" s="216" t="s">
        <v>1261</v>
      </c>
      <c r="F404" s="217" t="s">
        <v>1262</v>
      </c>
      <c r="G404" s="217"/>
      <c r="H404" s="217"/>
      <c r="I404" s="217"/>
      <c r="J404" s="218" t="s">
        <v>169</v>
      </c>
      <c r="K404" s="219">
        <v>12.938000000000001</v>
      </c>
      <c r="L404" s="220">
        <v>0</v>
      </c>
      <c r="M404" s="220"/>
      <c r="N404" s="219">
        <f>ROUND(L404*K404,3)</f>
        <v>0</v>
      </c>
      <c r="O404" s="219"/>
      <c r="P404" s="219"/>
      <c r="Q404" s="219"/>
      <c r="R404" s="183"/>
      <c r="T404" s="221" t="s">
        <v>5</v>
      </c>
      <c r="U404" s="58" t="s">
        <v>44</v>
      </c>
      <c r="V404" s="49"/>
      <c r="W404" s="222">
        <f>V404*K404</f>
        <v>0</v>
      </c>
      <c r="X404" s="222">
        <v>0</v>
      </c>
      <c r="Y404" s="222">
        <f>X404*K404</f>
        <v>0</v>
      </c>
      <c r="Z404" s="222">
        <v>0</v>
      </c>
      <c r="AA404" s="223">
        <f>Z404*K404</f>
        <v>0</v>
      </c>
      <c r="AR404" s="24" t="s">
        <v>299</v>
      </c>
      <c r="AT404" s="24" t="s">
        <v>166</v>
      </c>
      <c r="AU404" s="24" t="s">
        <v>86</v>
      </c>
      <c r="AY404" s="24" t="s">
        <v>165</v>
      </c>
      <c r="BE404" s="138">
        <f>IF(U404="základná",N404,0)</f>
        <v>0</v>
      </c>
      <c r="BF404" s="138">
        <f>IF(U404="znížená",N404,0)</f>
        <v>0</v>
      </c>
      <c r="BG404" s="138">
        <f>IF(U404="zákl. prenesená",N404,0)</f>
        <v>0</v>
      </c>
      <c r="BH404" s="138">
        <f>IF(U404="zníž. prenesená",N404,0)</f>
        <v>0</v>
      </c>
      <c r="BI404" s="138">
        <f>IF(U404="nulová",N404,0)</f>
        <v>0</v>
      </c>
      <c r="BJ404" s="24" t="s">
        <v>86</v>
      </c>
      <c r="BK404" s="224">
        <f>ROUND(L404*K404,3)</f>
        <v>0</v>
      </c>
      <c r="BL404" s="24" t="s">
        <v>299</v>
      </c>
      <c r="BM404" s="24" t="s">
        <v>1263</v>
      </c>
    </row>
    <row r="405" s="12" customFormat="1" ht="16.5" customHeight="1">
      <c r="B405" s="247"/>
      <c r="C405" s="248"/>
      <c r="D405" s="248"/>
      <c r="E405" s="249" t="s">
        <v>5</v>
      </c>
      <c r="F405" s="250" t="s">
        <v>491</v>
      </c>
      <c r="G405" s="251"/>
      <c r="H405" s="251"/>
      <c r="I405" s="251"/>
      <c r="J405" s="248"/>
      <c r="K405" s="249" t="s">
        <v>5</v>
      </c>
      <c r="L405" s="248"/>
      <c r="M405" s="248"/>
      <c r="N405" s="248"/>
      <c r="O405" s="248"/>
      <c r="P405" s="248"/>
      <c r="Q405" s="248"/>
      <c r="R405" s="252"/>
      <c r="T405" s="253"/>
      <c r="U405" s="248"/>
      <c r="V405" s="248"/>
      <c r="W405" s="248"/>
      <c r="X405" s="248"/>
      <c r="Y405" s="248"/>
      <c r="Z405" s="248"/>
      <c r="AA405" s="254"/>
      <c r="AT405" s="255" t="s">
        <v>175</v>
      </c>
      <c r="AU405" s="255" t="s">
        <v>86</v>
      </c>
      <c r="AV405" s="12" t="s">
        <v>83</v>
      </c>
      <c r="AW405" s="12" t="s">
        <v>33</v>
      </c>
      <c r="AX405" s="12" t="s">
        <v>77</v>
      </c>
      <c r="AY405" s="255" t="s">
        <v>165</v>
      </c>
    </row>
    <row r="406" s="10" customFormat="1" ht="16.5" customHeight="1">
      <c r="B406" s="227"/>
      <c r="C406" s="228"/>
      <c r="D406" s="228"/>
      <c r="E406" s="229" t="s">
        <v>5</v>
      </c>
      <c r="F406" s="237" t="s">
        <v>1264</v>
      </c>
      <c r="G406" s="228"/>
      <c r="H406" s="228"/>
      <c r="I406" s="228"/>
      <c r="J406" s="228"/>
      <c r="K406" s="232">
        <v>5.5620000000000003</v>
      </c>
      <c r="L406" s="228"/>
      <c r="M406" s="228"/>
      <c r="N406" s="228"/>
      <c r="O406" s="228"/>
      <c r="P406" s="228"/>
      <c r="Q406" s="228"/>
      <c r="R406" s="233"/>
      <c r="T406" s="234"/>
      <c r="U406" s="228"/>
      <c r="V406" s="228"/>
      <c r="W406" s="228"/>
      <c r="X406" s="228"/>
      <c r="Y406" s="228"/>
      <c r="Z406" s="228"/>
      <c r="AA406" s="235"/>
      <c r="AT406" s="236" t="s">
        <v>175</v>
      </c>
      <c r="AU406" s="236" t="s">
        <v>86</v>
      </c>
      <c r="AV406" s="10" t="s">
        <v>86</v>
      </c>
      <c r="AW406" s="10" t="s">
        <v>33</v>
      </c>
      <c r="AX406" s="10" t="s">
        <v>77</v>
      </c>
      <c r="AY406" s="236" t="s">
        <v>165</v>
      </c>
    </row>
    <row r="407" s="10" customFormat="1" ht="16.5" customHeight="1">
      <c r="B407" s="227"/>
      <c r="C407" s="228"/>
      <c r="D407" s="228"/>
      <c r="E407" s="229" t="s">
        <v>5</v>
      </c>
      <c r="F407" s="237" t="s">
        <v>1265</v>
      </c>
      <c r="G407" s="228"/>
      <c r="H407" s="228"/>
      <c r="I407" s="228"/>
      <c r="J407" s="228"/>
      <c r="K407" s="232">
        <v>5.976</v>
      </c>
      <c r="L407" s="228"/>
      <c r="M407" s="228"/>
      <c r="N407" s="228"/>
      <c r="O407" s="228"/>
      <c r="P407" s="228"/>
      <c r="Q407" s="228"/>
      <c r="R407" s="233"/>
      <c r="T407" s="234"/>
      <c r="U407" s="228"/>
      <c r="V407" s="228"/>
      <c r="W407" s="228"/>
      <c r="X407" s="228"/>
      <c r="Y407" s="228"/>
      <c r="Z407" s="228"/>
      <c r="AA407" s="235"/>
      <c r="AT407" s="236" t="s">
        <v>175</v>
      </c>
      <c r="AU407" s="236" t="s">
        <v>86</v>
      </c>
      <c r="AV407" s="10" t="s">
        <v>86</v>
      </c>
      <c r="AW407" s="10" t="s">
        <v>33</v>
      </c>
      <c r="AX407" s="10" t="s">
        <v>77</v>
      </c>
      <c r="AY407" s="236" t="s">
        <v>165</v>
      </c>
    </row>
    <row r="408" s="10" customFormat="1" ht="16.5" customHeight="1">
      <c r="B408" s="227"/>
      <c r="C408" s="228"/>
      <c r="D408" s="228"/>
      <c r="E408" s="229" t="s">
        <v>5</v>
      </c>
      <c r="F408" s="237" t="s">
        <v>1266</v>
      </c>
      <c r="G408" s="228"/>
      <c r="H408" s="228"/>
      <c r="I408" s="228"/>
      <c r="J408" s="228"/>
      <c r="K408" s="232">
        <v>1.3999999999999999</v>
      </c>
      <c r="L408" s="228"/>
      <c r="M408" s="228"/>
      <c r="N408" s="228"/>
      <c r="O408" s="228"/>
      <c r="P408" s="228"/>
      <c r="Q408" s="228"/>
      <c r="R408" s="233"/>
      <c r="T408" s="234"/>
      <c r="U408" s="228"/>
      <c r="V408" s="228"/>
      <c r="W408" s="228"/>
      <c r="X408" s="228"/>
      <c r="Y408" s="228"/>
      <c r="Z408" s="228"/>
      <c r="AA408" s="235"/>
      <c r="AT408" s="236" t="s">
        <v>175</v>
      </c>
      <c r="AU408" s="236" t="s">
        <v>86</v>
      </c>
      <c r="AV408" s="10" t="s">
        <v>86</v>
      </c>
      <c r="AW408" s="10" t="s">
        <v>33</v>
      </c>
      <c r="AX408" s="10" t="s">
        <v>77</v>
      </c>
      <c r="AY408" s="236" t="s">
        <v>165</v>
      </c>
    </row>
    <row r="409" s="11" customFormat="1" ht="16.5" customHeight="1">
      <c r="B409" s="238"/>
      <c r="C409" s="239"/>
      <c r="D409" s="239"/>
      <c r="E409" s="240" t="s">
        <v>5</v>
      </c>
      <c r="F409" s="241" t="s">
        <v>183</v>
      </c>
      <c r="G409" s="239"/>
      <c r="H409" s="239"/>
      <c r="I409" s="239"/>
      <c r="J409" s="239"/>
      <c r="K409" s="242">
        <v>12.938000000000001</v>
      </c>
      <c r="L409" s="239"/>
      <c r="M409" s="239"/>
      <c r="N409" s="239"/>
      <c r="O409" s="239"/>
      <c r="P409" s="239"/>
      <c r="Q409" s="239"/>
      <c r="R409" s="243"/>
      <c r="T409" s="244"/>
      <c r="U409" s="239"/>
      <c r="V409" s="239"/>
      <c r="W409" s="239"/>
      <c r="X409" s="239"/>
      <c r="Y409" s="239"/>
      <c r="Z409" s="239"/>
      <c r="AA409" s="245"/>
      <c r="AT409" s="246" t="s">
        <v>175</v>
      </c>
      <c r="AU409" s="246" t="s">
        <v>86</v>
      </c>
      <c r="AV409" s="11" t="s">
        <v>92</v>
      </c>
      <c r="AW409" s="11" t="s">
        <v>33</v>
      </c>
      <c r="AX409" s="11" t="s">
        <v>83</v>
      </c>
      <c r="AY409" s="246" t="s">
        <v>165</v>
      </c>
    </row>
    <row r="410" s="1" customFormat="1" ht="38.25" customHeight="1">
      <c r="B410" s="179"/>
      <c r="C410" s="215" t="s">
        <v>1267</v>
      </c>
      <c r="D410" s="215" t="s">
        <v>166</v>
      </c>
      <c r="E410" s="216" t="s">
        <v>1268</v>
      </c>
      <c r="F410" s="217" t="s">
        <v>1269</v>
      </c>
      <c r="G410" s="217"/>
      <c r="H410" s="217"/>
      <c r="I410" s="217"/>
      <c r="J410" s="218" t="s">
        <v>169</v>
      </c>
      <c r="K410" s="219">
        <v>48.043999999999997</v>
      </c>
      <c r="L410" s="220">
        <v>0</v>
      </c>
      <c r="M410" s="220"/>
      <c r="N410" s="219">
        <f>ROUND(L410*K410,3)</f>
        <v>0</v>
      </c>
      <c r="O410" s="219"/>
      <c r="P410" s="219"/>
      <c r="Q410" s="219"/>
      <c r="R410" s="183"/>
      <c r="T410" s="221" t="s">
        <v>5</v>
      </c>
      <c r="U410" s="58" t="s">
        <v>44</v>
      </c>
      <c r="V410" s="49"/>
      <c r="W410" s="222">
        <f>V410*K410</f>
        <v>0</v>
      </c>
      <c r="X410" s="222">
        <v>0</v>
      </c>
      <c r="Y410" s="222">
        <f>X410*K410</f>
        <v>0</v>
      </c>
      <c r="Z410" s="222">
        <v>0</v>
      </c>
      <c r="AA410" s="223">
        <f>Z410*K410</f>
        <v>0</v>
      </c>
      <c r="AR410" s="24" t="s">
        <v>299</v>
      </c>
      <c r="AT410" s="24" t="s">
        <v>166</v>
      </c>
      <c r="AU410" s="24" t="s">
        <v>86</v>
      </c>
      <c r="AY410" s="24" t="s">
        <v>165</v>
      </c>
      <c r="BE410" s="138">
        <f>IF(U410="základná",N410,0)</f>
        <v>0</v>
      </c>
      <c r="BF410" s="138">
        <f>IF(U410="znížená",N410,0)</f>
        <v>0</v>
      </c>
      <c r="BG410" s="138">
        <f>IF(U410="zákl. prenesená",N410,0)</f>
        <v>0</v>
      </c>
      <c r="BH410" s="138">
        <f>IF(U410="zníž. prenesená",N410,0)</f>
        <v>0</v>
      </c>
      <c r="BI410" s="138">
        <f>IF(U410="nulová",N410,0)</f>
        <v>0</v>
      </c>
      <c r="BJ410" s="24" t="s">
        <v>86</v>
      </c>
      <c r="BK410" s="224">
        <f>ROUND(L410*K410,3)</f>
        <v>0</v>
      </c>
      <c r="BL410" s="24" t="s">
        <v>299</v>
      </c>
      <c r="BM410" s="24" t="s">
        <v>1270</v>
      </c>
    </row>
    <row r="411" s="12" customFormat="1" ht="16.5" customHeight="1">
      <c r="B411" s="247"/>
      <c r="C411" s="248"/>
      <c r="D411" s="248"/>
      <c r="E411" s="249" t="s">
        <v>5</v>
      </c>
      <c r="F411" s="250" t="s">
        <v>1271</v>
      </c>
      <c r="G411" s="251"/>
      <c r="H411" s="251"/>
      <c r="I411" s="251"/>
      <c r="J411" s="248"/>
      <c r="K411" s="249" t="s">
        <v>5</v>
      </c>
      <c r="L411" s="248"/>
      <c r="M411" s="248"/>
      <c r="N411" s="248"/>
      <c r="O411" s="248"/>
      <c r="P411" s="248"/>
      <c r="Q411" s="248"/>
      <c r="R411" s="252"/>
      <c r="T411" s="253"/>
      <c r="U411" s="248"/>
      <c r="V411" s="248"/>
      <c r="W411" s="248"/>
      <c r="X411" s="248"/>
      <c r="Y411" s="248"/>
      <c r="Z411" s="248"/>
      <c r="AA411" s="254"/>
      <c r="AT411" s="255" t="s">
        <v>175</v>
      </c>
      <c r="AU411" s="255" t="s">
        <v>86</v>
      </c>
      <c r="AV411" s="12" t="s">
        <v>83</v>
      </c>
      <c r="AW411" s="12" t="s">
        <v>33</v>
      </c>
      <c r="AX411" s="12" t="s">
        <v>77</v>
      </c>
      <c r="AY411" s="255" t="s">
        <v>165</v>
      </c>
    </row>
    <row r="412" s="12" customFormat="1" ht="16.5" customHeight="1">
      <c r="B412" s="247"/>
      <c r="C412" s="248"/>
      <c r="D412" s="248"/>
      <c r="E412" s="249" t="s">
        <v>5</v>
      </c>
      <c r="F412" s="256" t="s">
        <v>1272</v>
      </c>
      <c r="G412" s="248"/>
      <c r="H412" s="248"/>
      <c r="I412" s="248"/>
      <c r="J412" s="248"/>
      <c r="K412" s="249" t="s">
        <v>5</v>
      </c>
      <c r="L412" s="248"/>
      <c r="M412" s="248"/>
      <c r="N412" s="248"/>
      <c r="O412" s="248"/>
      <c r="P412" s="248"/>
      <c r="Q412" s="248"/>
      <c r="R412" s="252"/>
      <c r="T412" s="253"/>
      <c r="U412" s="248"/>
      <c r="V412" s="248"/>
      <c r="W412" s="248"/>
      <c r="X412" s="248"/>
      <c r="Y412" s="248"/>
      <c r="Z412" s="248"/>
      <c r="AA412" s="254"/>
      <c r="AT412" s="255" t="s">
        <v>175</v>
      </c>
      <c r="AU412" s="255" t="s">
        <v>86</v>
      </c>
      <c r="AV412" s="12" t="s">
        <v>83</v>
      </c>
      <c r="AW412" s="12" t="s">
        <v>33</v>
      </c>
      <c r="AX412" s="12" t="s">
        <v>77</v>
      </c>
      <c r="AY412" s="255" t="s">
        <v>165</v>
      </c>
    </row>
    <row r="413" s="10" customFormat="1" ht="25.5" customHeight="1">
      <c r="B413" s="227"/>
      <c r="C413" s="228"/>
      <c r="D413" s="228"/>
      <c r="E413" s="229" t="s">
        <v>5</v>
      </c>
      <c r="F413" s="237" t="s">
        <v>1273</v>
      </c>
      <c r="G413" s="228"/>
      <c r="H413" s="228"/>
      <c r="I413" s="228"/>
      <c r="J413" s="228"/>
      <c r="K413" s="232">
        <v>19.061</v>
      </c>
      <c r="L413" s="228"/>
      <c r="M413" s="228"/>
      <c r="N413" s="228"/>
      <c r="O413" s="228"/>
      <c r="P413" s="228"/>
      <c r="Q413" s="228"/>
      <c r="R413" s="233"/>
      <c r="T413" s="234"/>
      <c r="U413" s="228"/>
      <c r="V413" s="228"/>
      <c r="W413" s="228"/>
      <c r="X413" s="228"/>
      <c r="Y413" s="228"/>
      <c r="Z413" s="228"/>
      <c r="AA413" s="235"/>
      <c r="AT413" s="236" t="s">
        <v>175</v>
      </c>
      <c r="AU413" s="236" t="s">
        <v>86</v>
      </c>
      <c r="AV413" s="10" t="s">
        <v>86</v>
      </c>
      <c r="AW413" s="10" t="s">
        <v>33</v>
      </c>
      <c r="AX413" s="10" t="s">
        <v>77</v>
      </c>
      <c r="AY413" s="236" t="s">
        <v>165</v>
      </c>
    </row>
    <row r="414" s="10" customFormat="1" ht="25.5" customHeight="1">
      <c r="B414" s="227"/>
      <c r="C414" s="228"/>
      <c r="D414" s="228"/>
      <c r="E414" s="229" t="s">
        <v>5</v>
      </c>
      <c r="F414" s="237" t="s">
        <v>1274</v>
      </c>
      <c r="G414" s="228"/>
      <c r="H414" s="228"/>
      <c r="I414" s="228"/>
      <c r="J414" s="228"/>
      <c r="K414" s="232">
        <v>19.742999999999999</v>
      </c>
      <c r="L414" s="228"/>
      <c r="M414" s="228"/>
      <c r="N414" s="228"/>
      <c r="O414" s="228"/>
      <c r="P414" s="228"/>
      <c r="Q414" s="228"/>
      <c r="R414" s="233"/>
      <c r="T414" s="234"/>
      <c r="U414" s="228"/>
      <c r="V414" s="228"/>
      <c r="W414" s="228"/>
      <c r="X414" s="228"/>
      <c r="Y414" s="228"/>
      <c r="Z414" s="228"/>
      <c r="AA414" s="235"/>
      <c r="AT414" s="236" t="s">
        <v>175</v>
      </c>
      <c r="AU414" s="236" t="s">
        <v>86</v>
      </c>
      <c r="AV414" s="10" t="s">
        <v>86</v>
      </c>
      <c r="AW414" s="10" t="s">
        <v>33</v>
      </c>
      <c r="AX414" s="10" t="s">
        <v>77</v>
      </c>
      <c r="AY414" s="236" t="s">
        <v>165</v>
      </c>
    </row>
    <row r="415" s="10" customFormat="1" ht="25.5" customHeight="1">
      <c r="B415" s="227"/>
      <c r="C415" s="228"/>
      <c r="D415" s="228"/>
      <c r="E415" s="229" t="s">
        <v>5</v>
      </c>
      <c r="F415" s="237" t="s">
        <v>1275</v>
      </c>
      <c r="G415" s="228"/>
      <c r="H415" s="228"/>
      <c r="I415" s="228"/>
      <c r="J415" s="228"/>
      <c r="K415" s="232">
        <v>9.2400000000000002</v>
      </c>
      <c r="L415" s="228"/>
      <c r="M415" s="228"/>
      <c r="N415" s="228"/>
      <c r="O415" s="228"/>
      <c r="P415" s="228"/>
      <c r="Q415" s="228"/>
      <c r="R415" s="233"/>
      <c r="T415" s="234"/>
      <c r="U415" s="228"/>
      <c r="V415" s="228"/>
      <c r="W415" s="228"/>
      <c r="X415" s="228"/>
      <c r="Y415" s="228"/>
      <c r="Z415" s="228"/>
      <c r="AA415" s="235"/>
      <c r="AT415" s="236" t="s">
        <v>175</v>
      </c>
      <c r="AU415" s="236" t="s">
        <v>86</v>
      </c>
      <c r="AV415" s="10" t="s">
        <v>86</v>
      </c>
      <c r="AW415" s="10" t="s">
        <v>33</v>
      </c>
      <c r="AX415" s="10" t="s">
        <v>77</v>
      </c>
      <c r="AY415" s="236" t="s">
        <v>165</v>
      </c>
    </row>
    <row r="416" s="11" customFormat="1" ht="16.5" customHeight="1">
      <c r="B416" s="238"/>
      <c r="C416" s="239"/>
      <c r="D416" s="239"/>
      <c r="E416" s="240" t="s">
        <v>5</v>
      </c>
      <c r="F416" s="241" t="s">
        <v>183</v>
      </c>
      <c r="G416" s="239"/>
      <c r="H416" s="239"/>
      <c r="I416" s="239"/>
      <c r="J416" s="239"/>
      <c r="K416" s="242">
        <v>48.043999999999997</v>
      </c>
      <c r="L416" s="239"/>
      <c r="M416" s="239"/>
      <c r="N416" s="239"/>
      <c r="O416" s="239"/>
      <c r="P416" s="239"/>
      <c r="Q416" s="239"/>
      <c r="R416" s="243"/>
      <c r="T416" s="244"/>
      <c r="U416" s="239"/>
      <c r="V416" s="239"/>
      <c r="W416" s="239"/>
      <c r="X416" s="239"/>
      <c r="Y416" s="239"/>
      <c r="Z416" s="239"/>
      <c r="AA416" s="245"/>
      <c r="AT416" s="246" t="s">
        <v>175</v>
      </c>
      <c r="AU416" s="246" t="s">
        <v>86</v>
      </c>
      <c r="AV416" s="11" t="s">
        <v>92</v>
      </c>
      <c r="AW416" s="11" t="s">
        <v>33</v>
      </c>
      <c r="AX416" s="11" t="s">
        <v>83</v>
      </c>
      <c r="AY416" s="246" t="s">
        <v>165</v>
      </c>
    </row>
    <row r="417" s="1" customFormat="1" ht="16.5" customHeight="1">
      <c r="B417" s="179"/>
      <c r="C417" s="266" t="s">
        <v>1276</v>
      </c>
      <c r="D417" s="266" t="s">
        <v>294</v>
      </c>
      <c r="E417" s="267" t="s">
        <v>1277</v>
      </c>
      <c r="F417" s="268" t="s">
        <v>1278</v>
      </c>
      <c r="G417" s="268"/>
      <c r="H417" s="268"/>
      <c r="I417" s="268"/>
      <c r="J417" s="269" t="s">
        <v>404</v>
      </c>
      <c r="K417" s="270">
        <v>243.928</v>
      </c>
      <c r="L417" s="271">
        <v>0</v>
      </c>
      <c r="M417" s="271"/>
      <c r="N417" s="270">
        <f>ROUND(L417*K417,3)</f>
        <v>0</v>
      </c>
      <c r="O417" s="219"/>
      <c r="P417" s="219"/>
      <c r="Q417" s="219"/>
      <c r="R417" s="183"/>
      <c r="T417" s="221" t="s">
        <v>5</v>
      </c>
      <c r="U417" s="58" t="s">
        <v>44</v>
      </c>
      <c r="V417" s="49"/>
      <c r="W417" s="222">
        <f>V417*K417</f>
        <v>0</v>
      </c>
      <c r="X417" s="222">
        <v>0.001</v>
      </c>
      <c r="Y417" s="222">
        <f>X417*K417</f>
        <v>0.24392800000000001</v>
      </c>
      <c r="Z417" s="222">
        <v>0</v>
      </c>
      <c r="AA417" s="223">
        <f>Z417*K417</f>
        <v>0</v>
      </c>
      <c r="AR417" s="24" t="s">
        <v>371</v>
      </c>
      <c r="AT417" s="24" t="s">
        <v>294</v>
      </c>
      <c r="AU417" s="24" t="s">
        <v>86</v>
      </c>
      <c r="AY417" s="24" t="s">
        <v>165</v>
      </c>
      <c r="BE417" s="138">
        <f>IF(U417="základná",N417,0)</f>
        <v>0</v>
      </c>
      <c r="BF417" s="138">
        <f>IF(U417="znížená",N417,0)</f>
        <v>0</v>
      </c>
      <c r="BG417" s="138">
        <f>IF(U417="zákl. prenesená",N417,0)</f>
        <v>0</v>
      </c>
      <c r="BH417" s="138">
        <f>IF(U417="zníž. prenesená",N417,0)</f>
        <v>0</v>
      </c>
      <c r="BI417" s="138">
        <f>IF(U417="nulová",N417,0)</f>
        <v>0</v>
      </c>
      <c r="BJ417" s="24" t="s">
        <v>86</v>
      </c>
      <c r="BK417" s="224">
        <f>ROUND(L417*K417,3)</f>
        <v>0</v>
      </c>
      <c r="BL417" s="24" t="s">
        <v>299</v>
      </c>
      <c r="BM417" s="24" t="s">
        <v>1279</v>
      </c>
    </row>
    <row r="418" s="12" customFormat="1" ht="16.5" customHeight="1">
      <c r="B418" s="247"/>
      <c r="C418" s="248"/>
      <c r="D418" s="248"/>
      <c r="E418" s="249" t="s">
        <v>5</v>
      </c>
      <c r="F418" s="250" t="s">
        <v>1280</v>
      </c>
      <c r="G418" s="251"/>
      <c r="H418" s="251"/>
      <c r="I418" s="251"/>
      <c r="J418" s="248"/>
      <c r="K418" s="249" t="s">
        <v>5</v>
      </c>
      <c r="L418" s="248"/>
      <c r="M418" s="248"/>
      <c r="N418" s="248"/>
      <c r="O418" s="248"/>
      <c r="P418" s="248"/>
      <c r="Q418" s="248"/>
      <c r="R418" s="252"/>
      <c r="T418" s="253"/>
      <c r="U418" s="248"/>
      <c r="V418" s="248"/>
      <c r="W418" s="248"/>
      <c r="X418" s="248"/>
      <c r="Y418" s="248"/>
      <c r="Z418" s="248"/>
      <c r="AA418" s="254"/>
      <c r="AT418" s="255" t="s">
        <v>175</v>
      </c>
      <c r="AU418" s="255" t="s">
        <v>86</v>
      </c>
      <c r="AV418" s="12" t="s">
        <v>83</v>
      </c>
      <c r="AW418" s="12" t="s">
        <v>33</v>
      </c>
      <c r="AX418" s="12" t="s">
        <v>77</v>
      </c>
      <c r="AY418" s="255" t="s">
        <v>165</v>
      </c>
    </row>
    <row r="419" s="10" customFormat="1" ht="16.5" customHeight="1">
      <c r="B419" s="227"/>
      <c r="C419" s="228"/>
      <c r="D419" s="228"/>
      <c r="E419" s="229" t="s">
        <v>5</v>
      </c>
      <c r="F419" s="237" t="s">
        <v>1281</v>
      </c>
      <c r="G419" s="228"/>
      <c r="H419" s="228"/>
      <c r="I419" s="228"/>
      <c r="J419" s="228"/>
      <c r="K419" s="232">
        <v>12.938000000000001</v>
      </c>
      <c r="L419" s="228"/>
      <c r="M419" s="228"/>
      <c r="N419" s="228"/>
      <c r="O419" s="228"/>
      <c r="P419" s="228"/>
      <c r="Q419" s="228"/>
      <c r="R419" s="233"/>
      <c r="T419" s="234"/>
      <c r="U419" s="228"/>
      <c r="V419" s="228"/>
      <c r="W419" s="228"/>
      <c r="X419" s="228"/>
      <c r="Y419" s="228"/>
      <c r="Z419" s="228"/>
      <c r="AA419" s="235"/>
      <c r="AT419" s="236" t="s">
        <v>175</v>
      </c>
      <c r="AU419" s="236" t="s">
        <v>86</v>
      </c>
      <c r="AV419" s="10" t="s">
        <v>86</v>
      </c>
      <c r="AW419" s="10" t="s">
        <v>33</v>
      </c>
      <c r="AX419" s="10" t="s">
        <v>77</v>
      </c>
      <c r="AY419" s="236" t="s">
        <v>165</v>
      </c>
    </row>
    <row r="420" s="10" customFormat="1" ht="25.5" customHeight="1">
      <c r="B420" s="227"/>
      <c r="C420" s="228"/>
      <c r="D420" s="228"/>
      <c r="E420" s="229" t="s">
        <v>5</v>
      </c>
      <c r="F420" s="237" t="s">
        <v>1282</v>
      </c>
      <c r="G420" s="228"/>
      <c r="H420" s="228"/>
      <c r="I420" s="228"/>
      <c r="J420" s="228"/>
      <c r="K420" s="232">
        <v>48.043999999999997</v>
      </c>
      <c r="L420" s="228"/>
      <c r="M420" s="228"/>
      <c r="N420" s="228"/>
      <c r="O420" s="228"/>
      <c r="P420" s="228"/>
      <c r="Q420" s="228"/>
      <c r="R420" s="233"/>
      <c r="T420" s="234"/>
      <c r="U420" s="228"/>
      <c r="V420" s="228"/>
      <c r="W420" s="228"/>
      <c r="X420" s="228"/>
      <c r="Y420" s="228"/>
      <c r="Z420" s="228"/>
      <c r="AA420" s="235"/>
      <c r="AT420" s="236" t="s">
        <v>175</v>
      </c>
      <c r="AU420" s="236" t="s">
        <v>86</v>
      </c>
      <c r="AV420" s="10" t="s">
        <v>86</v>
      </c>
      <c r="AW420" s="10" t="s">
        <v>33</v>
      </c>
      <c r="AX420" s="10" t="s">
        <v>77</v>
      </c>
      <c r="AY420" s="236" t="s">
        <v>165</v>
      </c>
    </row>
    <row r="421" s="13" customFormat="1" ht="16.5" customHeight="1">
      <c r="B421" s="257"/>
      <c r="C421" s="258"/>
      <c r="D421" s="258"/>
      <c r="E421" s="259" t="s">
        <v>5</v>
      </c>
      <c r="F421" s="260" t="s">
        <v>226</v>
      </c>
      <c r="G421" s="258"/>
      <c r="H421" s="258"/>
      <c r="I421" s="258"/>
      <c r="J421" s="258"/>
      <c r="K421" s="261">
        <v>60.981999999999999</v>
      </c>
      <c r="L421" s="258"/>
      <c r="M421" s="258"/>
      <c r="N421" s="258"/>
      <c r="O421" s="258"/>
      <c r="P421" s="258"/>
      <c r="Q421" s="258"/>
      <c r="R421" s="262"/>
      <c r="T421" s="263"/>
      <c r="U421" s="258"/>
      <c r="V421" s="258"/>
      <c r="W421" s="258"/>
      <c r="X421" s="258"/>
      <c r="Y421" s="258"/>
      <c r="Z421" s="258"/>
      <c r="AA421" s="264"/>
      <c r="AT421" s="265" t="s">
        <v>175</v>
      </c>
      <c r="AU421" s="265" t="s">
        <v>86</v>
      </c>
      <c r="AV421" s="13" t="s">
        <v>89</v>
      </c>
      <c r="AW421" s="13" t="s">
        <v>33</v>
      </c>
      <c r="AX421" s="13" t="s">
        <v>77</v>
      </c>
      <c r="AY421" s="265" t="s">
        <v>165</v>
      </c>
    </row>
    <row r="422" s="10" customFormat="1" ht="16.5" customHeight="1">
      <c r="B422" s="227"/>
      <c r="C422" s="228"/>
      <c r="D422" s="228"/>
      <c r="E422" s="229" t="s">
        <v>5</v>
      </c>
      <c r="F422" s="237" t="s">
        <v>1283</v>
      </c>
      <c r="G422" s="228"/>
      <c r="H422" s="228"/>
      <c r="I422" s="228"/>
      <c r="J422" s="228"/>
      <c r="K422" s="232">
        <v>243.928</v>
      </c>
      <c r="L422" s="228"/>
      <c r="M422" s="228"/>
      <c r="N422" s="228"/>
      <c r="O422" s="228"/>
      <c r="P422" s="228"/>
      <c r="Q422" s="228"/>
      <c r="R422" s="233"/>
      <c r="T422" s="234"/>
      <c r="U422" s="228"/>
      <c r="V422" s="228"/>
      <c r="W422" s="228"/>
      <c r="X422" s="228"/>
      <c r="Y422" s="228"/>
      <c r="Z422" s="228"/>
      <c r="AA422" s="235"/>
      <c r="AT422" s="236" t="s">
        <v>175</v>
      </c>
      <c r="AU422" s="236" t="s">
        <v>86</v>
      </c>
      <c r="AV422" s="10" t="s">
        <v>86</v>
      </c>
      <c r="AW422" s="10" t="s">
        <v>33</v>
      </c>
      <c r="AX422" s="10" t="s">
        <v>83</v>
      </c>
      <c r="AY422" s="236" t="s">
        <v>165</v>
      </c>
    </row>
    <row r="423" s="1" customFormat="1" ht="25.5" customHeight="1">
      <c r="B423" s="179"/>
      <c r="C423" s="266" t="s">
        <v>1284</v>
      </c>
      <c r="D423" s="266" t="s">
        <v>294</v>
      </c>
      <c r="E423" s="267" t="s">
        <v>1285</v>
      </c>
      <c r="F423" s="268" t="s">
        <v>1286</v>
      </c>
      <c r="G423" s="268"/>
      <c r="H423" s="268"/>
      <c r="I423" s="268"/>
      <c r="J423" s="269" t="s">
        <v>421</v>
      </c>
      <c r="K423" s="270">
        <v>36.130000000000003</v>
      </c>
      <c r="L423" s="271">
        <v>0</v>
      </c>
      <c r="M423" s="271"/>
      <c r="N423" s="270">
        <f>ROUND(L423*K423,3)</f>
        <v>0</v>
      </c>
      <c r="O423" s="219"/>
      <c r="P423" s="219"/>
      <c r="Q423" s="219"/>
      <c r="R423" s="183"/>
      <c r="T423" s="221" t="s">
        <v>5</v>
      </c>
      <c r="U423" s="58" t="s">
        <v>44</v>
      </c>
      <c r="V423" s="49"/>
      <c r="W423" s="222">
        <f>V423*K423</f>
        <v>0</v>
      </c>
      <c r="X423" s="222">
        <v>0.001</v>
      </c>
      <c r="Y423" s="222">
        <f>X423*K423</f>
        <v>0.036130000000000002</v>
      </c>
      <c r="Z423" s="222">
        <v>0</v>
      </c>
      <c r="AA423" s="223">
        <f>Z423*K423</f>
        <v>0</v>
      </c>
      <c r="AR423" s="24" t="s">
        <v>371</v>
      </c>
      <c r="AT423" s="24" t="s">
        <v>294</v>
      </c>
      <c r="AU423" s="24" t="s">
        <v>86</v>
      </c>
      <c r="AY423" s="24" t="s">
        <v>165</v>
      </c>
      <c r="BE423" s="138">
        <f>IF(U423="základná",N423,0)</f>
        <v>0</v>
      </c>
      <c r="BF423" s="138">
        <f>IF(U423="znížená",N423,0)</f>
        <v>0</v>
      </c>
      <c r="BG423" s="138">
        <f>IF(U423="zákl. prenesená",N423,0)</f>
        <v>0</v>
      </c>
      <c r="BH423" s="138">
        <f>IF(U423="zníž. prenesená",N423,0)</f>
        <v>0</v>
      </c>
      <c r="BI423" s="138">
        <f>IF(U423="nulová",N423,0)</f>
        <v>0</v>
      </c>
      <c r="BJ423" s="24" t="s">
        <v>86</v>
      </c>
      <c r="BK423" s="224">
        <f>ROUND(L423*K423,3)</f>
        <v>0</v>
      </c>
      <c r="BL423" s="24" t="s">
        <v>299</v>
      </c>
      <c r="BM423" s="24" t="s">
        <v>1287</v>
      </c>
    </row>
    <row r="424" s="12" customFormat="1" ht="16.5" customHeight="1">
      <c r="B424" s="247"/>
      <c r="C424" s="248"/>
      <c r="D424" s="248"/>
      <c r="E424" s="249" t="s">
        <v>5</v>
      </c>
      <c r="F424" s="250" t="s">
        <v>1288</v>
      </c>
      <c r="G424" s="251"/>
      <c r="H424" s="251"/>
      <c r="I424" s="251"/>
      <c r="J424" s="248"/>
      <c r="K424" s="249" t="s">
        <v>5</v>
      </c>
      <c r="L424" s="248"/>
      <c r="M424" s="248"/>
      <c r="N424" s="248"/>
      <c r="O424" s="248"/>
      <c r="P424" s="248"/>
      <c r="Q424" s="248"/>
      <c r="R424" s="252"/>
      <c r="T424" s="253"/>
      <c r="U424" s="248"/>
      <c r="V424" s="248"/>
      <c r="W424" s="248"/>
      <c r="X424" s="248"/>
      <c r="Y424" s="248"/>
      <c r="Z424" s="248"/>
      <c r="AA424" s="254"/>
      <c r="AT424" s="255" t="s">
        <v>175</v>
      </c>
      <c r="AU424" s="255" t="s">
        <v>86</v>
      </c>
      <c r="AV424" s="12" t="s">
        <v>83</v>
      </c>
      <c r="AW424" s="12" t="s">
        <v>33</v>
      </c>
      <c r="AX424" s="12" t="s">
        <v>77</v>
      </c>
      <c r="AY424" s="255" t="s">
        <v>165</v>
      </c>
    </row>
    <row r="425" s="10" customFormat="1" ht="25.5" customHeight="1">
      <c r="B425" s="227"/>
      <c r="C425" s="228"/>
      <c r="D425" s="228"/>
      <c r="E425" s="229" t="s">
        <v>5</v>
      </c>
      <c r="F425" s="237" t="s">
        <v>1289</v>
      </c>
      <c r="G425" s="228"/>
      <c r="H425" s="228"/>
      <c r="I425" s="228"/>
      <c r="J425" s="228"/>
      <c r="K425" s="232">
        <v>16.690000000000001</v>
      </c>
      <c r="L425" s="228"/>
      <c r="M425" s="228"/>
      <c r="N425" s="228"/>
      <c r="O425" s="228"/>
      <c r="P425" s="228"/>
      <c r="Q425" s="228"/>
      <c r="R425" s="233"/>
      <c r="T425" s="234"/>
      <c r="U425" s="228"/>
      <c r="V425" s="228"/>
      <c r="W425" s="228"/>
      <c r="X425" s="228"/>
      <c r="Y425" s="228"/>
      <c r="Z425" s="228"/>
      <c r="AA425" s="235"/>
      <c r="AT425" s="236" t="s">
        <v>175</v>
      </c>
      <c r="AU425" s="236" t="s">
        <v>86</v>
      </c>
      <c r="AV425" s="10" t="s">
        <v>86</v>
      </c>
      <c r="AW425" s="10" t="s">
        <v>33</v>
      </c>
      <c r="AX425" s="10" t="s">
        <v>77</v>
      </c>
      <c r="AY425" s="236" t="s">
        <v>165</v>
      </c>
    </row>
    <row r="426" s="10" customFormat="1" ht="25.5" customHeight="1">
      <c r="B426" s="227"/>
      <c r="C426" s="228"/>
      <c r="D426" s="228"/>
      <c r="E426" s="229" t="s">
        <v>5</v>
      </c>
      <c r="F426" s="237" t="s">
        <v>1290</v>
      </c>
      <c r="G426" s="228"/>
      <c r="H426" s="228"/>
      <c r="I426" s="228"/>
      <c r="J426" s="228"/>
      <c r="K426" s="232">
        <v>11.800000000000001</v>
      </c>
      <c r="L426" s="228"/>
      <c r="M426" s="228"/>
      <c r="N426" s="228"/>
      <c r="O426" s="228"/>
      <c r="P426" s="228"/>
      <c r="Q426" s="228"/>
      <c r="R426" s="233"/>
      <c r="T426" s="234"/>
      <c r="U426" s="228"/>
      <c r="V426" s="228"/>
      <c r="W426" s="228"/>
      <c r="X426" s="228"/>
      <c r="Y426" s="228"/>
      <c r="Z426" s="228"/>
      <c r="AA426" s="235"/>
      <c r="AT426" s="236" t="s">
        <v>175</v>
      </c>
      <c r="AU426" s="236" t="s">
        <v>86</v>
      </c>
      <c r="AV426" s="10" t="s">
        <v>86</v>
      </c>
      <c r="AW426" s="10" t="s">
        <v>33</v>
      </c>
      <c r="AX426" s="10" t="s">
        <v>77</v>
      </c>
      <c r="AY426" s="236" t="s">
        <v>165</v>
      </c>
    </row>
    <row r="427" s="10" customFormat="1" ht="16.5" customHeight="1">
      <c r="B427" s="227"/>
      <c r="C427" s="228"/>
      <c r="D427" s="228"/>
      <c r="E427" s="229" t="s">
        <v>5</v>
      </c>
      <c r="F427" s="237" t="s">
        <v>1291</v>
      </c>
      <c r="G427" s="228"/>
      <c r="H427" s="228"/>
      <c r="I427" s="228"/>
      <c r="J427" s="228"/>
      <c r="K427" s="232">
        <v>2.3999999999999999</v>
      </c>
      <c r="L427" s="228"/>
      <c r="M427" s="228"/>
      <c r="N427" s="228"/>
      <c r="O427" s="228"/>
      <c r="P427" s="228"/>
      <c r="Q427" s="228"/>
      <c r="R427" s="233"/>
      <c r="T427" s="234"/>
      <c r="U427" s="228"/>
      <c r="V427" s="228"/>
      <c r="W427" s="228"/>
      <c r="X427" s="228"/>
      <c r="Y427" s="228"/>
      <c r="Z427" s="228"/>
      <c r="AA427" s="235"/>
      <c r="AT427" s="236" t="s">
        <v>175</v>
      </c>
      <c r="AU427" s="236" t="s">
        <v>86</v>
      </c>
      <c r="AV427" s="10" t="s">
        <v>86</v>
      </c>
      <c r="AW427" s="10" t="s">
        <v>33</v>
      </c>
      <c r="AX427" s="10" t="s">
        <v>77</v>
      </c>
      <c r="AY427" s="236" t="s">
        <v>165</v>
      </c>
    </row>
    <row r="428" s="12" customFormat="1" ht="16.5" customHeight="1">
      <c r="B428" s="247"/>
      <c r="C428" s="248"/>
      <c r="D428" s="248"/>
      <c r="E428" s="249" t="s">
        <v>5</v>
      </c>
      <c r="F428" s="256" t="s">
        <v>1292</v>
      </c>
      <c r="G428" s="248"/>
      <c r="H428" s="248"/>
      <c r="I428" s="248"/>
      <c r="J428" s="248"/>
      <c r="K428" s="249" t="s">
        <v>5</v>
      </c>
      <c r="L428" s="248"/>
      <c r="M428" s="248"/>
      <c r="N428" s="248"/>
      <c r="O428" s="248"/>
      <c r="P428" s="248"/>
      <c r="Q428" s="248"/>
      <c r="R428" s="252"/>
      <c r="T428" s="253"/>
      <c r="U428" s="248"/>
      <c r="V428" s="248"/>
      <c r="W428" s="248"/>
      <c r="X428" s="248"/>
      <c r="Y428" s="248"/>
      <c r="Z428" s="248"/>
      <c r="AA428" s="254"/>
      <c r="AT428" s="255" t="s">
        <v>175</v>
      </c>
      <c r="AU428" s="255" t="s">
        <v>86</v>
      </c>
      <c r="AV428" s="12" t="s">
        <v>83</v>
      </c>
      <c r="AW428" s="12" t="s">
        <v>33</v>
      </c>
      <c r="AX428" s="12" t="s">
        <v>77</v>
      </c>
      <c r="AY428" s="255" t="s">
        <v>165</v>
      </c>
    </row>
    <row r="429" s="10" customFormat="1" ht="16.5" customHeight="1">
      <c r="B429" s="227"/>
      <c r="C429" s="228"/>
      <c r="D429" s="228"/>
      <c r="E429" s="229" t="s">
        <v>5</v>
      </c>
      <c r="F429" s="237" t="s">
        <v>1293</v>
      </c>
      <c r="G429" s="228"/>
      <c r="H429" s="228"/>
      <c r="I429" s="228"/>
      <c r="J429" s="228"/>
      <c r="K429" s="232">
        <v>5.2400000000000002</v>
      </c>
      <c r="L429" s="228"/>
      <c r="M429" s="228"/>
      <c r="N429" s="228"/>
      <c r="O429" s="228"/>
      <c r="P429" s="228"/>
      <c r="Q429" s="228"/>
      <c r="R429" s="233"/>
      <c r="T429" s="234"/>
      <c r="U429" s="228"/>
      <c r="V429" s="228"/>
      <c r="W429" s="228"/>
      <c r="X429" s="228"/>
      <c r="Y429" s="228"/>
      <c r="Z429" s="228"/>
      <c r="AA429" s="235"/>
      <c r="AT429" s="236" t="s">
        <v>175</v>
      </c>
      <c r="AU429" s="236" t="s">
        <v>86</v>
      </c>
      <c r="AV429" s="10" t="s">
        <v>86</v>
      </c>
      <c r="AW429" s="10" t="s">
        <v>33</v>
      </c>
      <c r="AX429" s="10" t="s">
        <v>77</v>
      </c>
      <c r="AY429" s="236" t="s">
        <v>165</v>
      </c>
    </row>
    <row r="430" s="11" customFormat="1" ht="16.5" customHeight="1">
      <c r="B430" s="238"/>
      <c r="C430" s="239"/>
      <c r="D430" s="239"/>
      <c r="E430" s="240" t="s">
        <v>5</v>
      </c>
      <c r="F430" s="241" t="s">
        <v>183</v>
      </c>
      <c r="G430" s="239"/>
      <c r="H430" s="239"/>
      <c r="I430" s="239"/>
      <c r="J430" s="239"/>
      <c r="K430" s="242">
        <v>36.130000000000003</v>
      </c>
      <c r="L430" s="239"/>
      <c r="M430" s="239"/>
      <c r="N430" s="239"/>
      <c r="O430" s="239"/>
      <c r="P430" s="239"/>
      <c r="Q430" s="239"/>
      <c r="R430" s="243"/>
      <c r="T430" s="244"/>
      <c r="U430" s="239"/>
      <c r="V430" s="239"/>
      <c r="W430" s="239"/>
      <c r="X430" s="239"/>
      <c r="Y430" s="239"/>
      <c r="Z430" s="239"/>
      <c r="AA430" s="245"/>
      <c r="AT430" s="246" t="s">
        <v>175</v>
      </c>
      <c r="AU430" s="246" t="s">
        <v>86</v>
      </c>
      <c r="AV430" s="11" t="s">
        <v>92</v>
      </c>
      <c r="AW430" s="11" t="s">
        <v>33</v>
      </c>
      <c r="AX430" s="11" t="s">
        <v>83</v>
      </c>
      <c r="AY430" s="246" t="s">
        <v>165</v>
      </c>
    </row>
    <row r="431" s="1" customFormat="1" ht="25.5" customHeight="1">
      <c r="B431" s="179"/>
      <c r="C431" s="215" t="s">
        <v>1294</v>
      </c>
      <c r="D431" s="215" t="s">
        <v>166</v>
      </c>
      <c r="E431" s="216" t="s">
        <v>424</v>
      </c>
      <c r="F431" s="217" t="s">
        <v>425</v>
      </c>
      <c r="G431" s="217"/>
      <c r="H431" s="217"/>
      <c r="I431" s="217"/>
      <c r="J431" s="218" t="s">
        <v>426</v>
      </c>
      <c r="K431" s="220">
        <v>0</v>
      </c>
      <c r="L431" s="220">
        <v>0</v>
      </c>
      <c r="M431" s="220"/>
      <c r="N431" s="219">
        <f>ROUND(L431*K431,3)</f>
        <v>0</v>
      </c>
      <c r="O431" s="219"/>
      <c r="P431" s="219"/>
      <c r="Q431" s="219"/>
      <c r="R431" s="183"/>
      <c r="T431" s="221" t="s">
        <v>5</v>
      </c>
      <c r="U431" s="58" t="s">
        <v>44</v>
      </c>
      <c r="V431" s="49"/>
      <c r="W431" s="222">
        <f>V431*K431</f>
        <v>0</v>
      </c>
      <c r="X431" s="222">
        <v>0</v>
      </c>
      <c r="Y431" s="222">
        <f>X431*K431</f>
        <v>0</v>
      </c>
      <c r="Z431" s="222">
        <v>0</v>
      </c>
      <c r="AA431" s="223">
        <f>Z431*K431</f>
        <v>0</v>
      </c>
      <c r="AR431" s="24" t="s">
        <v>299</v>
      </c>
      <c r="AT431" s="24" t="s">
        <v>166</v>
      </c>
      <c r="AU431" s="24" t="s">
        <v>86</v>
      </c>
      <c r="AY431" s="24" t="s">
        <v>165</v>
      </c>
      <c r="BE431" s="138">
        <f>IF(U431="základná",N431,0)</f>
        <v>0</v>
      </c>
      <c r="BF431" s="138">
        <f>IF(U431="znížená",N431,0)</f>
        <v>0</v>
      </c>
      <c r="BG431" s="138">
        <f>IF(U431="zákl. prenesená",N431,0)</f>
        <v>0</v>
      </c>
      <c r="BH431" s="138">
        <f>IF(U431="zníž. prenesená",N431,0)</f>
        <v>0</v>
      </c>
      <c r="BI431" s="138">
        <f>IF(U431="nulová",N431,0)</f>
        <v>0</v>
      </c>
      <c r="BJ431" s="24" t="s">
        <v>86</v>
      </c>
      <c r="BK431" s="224">
        <f>ROUND(L431*K431,3)</f>
        <v>0</v>
      </c>
      <c r="BL431" s="24" t="s">
        <v>299</v>
      </c>
      <c r="BM431" s="24" t="s">
        <v>1295</v>
      </c>
    </row>
    <row r="432" s="9" customFormat="1" ht="29.88" customHeight="1">
      <c r="B432" s="201"/>
      <c r="C432" s="202"/>
      <c r="D432" s="212" t="s">
        <v>457</v>
      </c>
      <c r="E432" s="212"/>
      <c r="F432" s="212"/>
      <c r="G432" s="212"/>
      <c r="H432" s="212"/>
      <c r="I432" s="212"/>
      <c r="J432" s="212"/>
      <c r="K432" s="212"/>
      <c r="L432" s="212"/>
      <c r="M432" s="212"/>
      <c r="N432" s="225">
        <f>BK432</f>
        <v>0</v>
      </c>
      <c r="O432" s="226"/>
      <c r="P432" s="226"/>
      <c r="Q432" s="226"/>
      <c r="R432" s="205"/>
      <c r="T432" s="206"/>
      <c r="U432" s="202"/>
      <c r="V432" s="202"/>
      <c r="W432" s="207">
        <f>SUM(W433:W439)</f>
        <v>0</v>
      </c>
      <c r="X432" s="202"/>
      <c r="Y432" s="207">
        <f>SUM(Y433:Y439)</f>
        <v>0.093160480000000004</v>
      </c>
      <c r="Z432" s="202"/>
      <c r="AA432" s="208">
        <f>SUM(AA433:AA439)</f>
        <v>0</v>
      </c>
      <c r="AR432" s="209" t="s">
        <v>86</v>
      </c>
      <c r="AT432" s="210" t="s">
        <v>76</v>
      </c>
      <c r="AU432" s="210" t="s">
        <v>83</v>
      </c>
      <c r="AY432" s="209" t="s">
        <v>165</v>
      </c>
      <c r="BK432" s="211">
        <f>SUM(BK433:BK439)</f>
        <v>0</v>
      </c>
    </row>
    <row r="433" s="1" customFormat="1" ht="16.5" customHeight="1">
      <c r="B433" s="179"/>
      <c r="C433" s="215" t="s">
        <v>1296</v>
      </c>
      <c r="D433" s="215" t="s">
        <v>166</v>
      </c>
      <c r="E433" s="216" t="s">
        <v>1297</v>
      </c>
      <c r="F433" s="217" t="s">
        <v>1298</v>
      </c>
      <c r="G433" s="217"/>
      <c r="H433" s="217"/>
      <c r="I433" s="217"/>
      <c r="J433" s="218" t="s">
        <v>169</v>
      </c>
      <c r="K433" s="219">
        <v>77.879999999999995</v>
      </c>
      <c r="L433" s="220">
        <v>0</v>
      </c>
      <c r="M433" s="220"/>
      <c r="N433" s="219">
        <f>ROUND(L433*K433,3)</f>
        <v>0</v>
      </c>
      <c r="O433" s="219"/>
      <c r="P433" s="219"/>
      <c r="Q433" s="219"/>
      <c r="R433" s="183"/>
      <c r="T433" s="221" t="s">
        <v>5</v>
      </c>
      <c r="U433" s="58" t="s">
        <v>44</v>
      </c>
      <c r="V433" s="49"/>
      <c r="W433" s="222">
        <f>V433*K433</f>
        <v>0</v>
      </c>
      <c r="X433" s="222">
        <v>0</v>
      </c>
      <c r="Y433" s="222">
        <f>X433*K433</f>
        <v>0</v>
      </c>
      <c r="Z433" s="222">
        <v>0</v>
      </c>
      <c r="AA433" s="223">
        <f>Z433*K433</f>
        <v>0</v>
      </c>
      <c r="AR433" s="24" t="s">
        <v>299</v>
      </c>
      <c r="AT433" s="24" t="s">
        <v>166</v>
      </c>
      <c r="AU433" s="24" t="s">
        <v>86</v>
      </c>
      <c r="AY433" s="24" t="s">
        <v>165</v>
      </c>
      <c r="BE433" s="138">
        <f>IF(U433="základná",N433,0)</f>
        <v>0</v>
      </c>
      <c r="BF433" s="138">
        <f>IF(U433="znížená",N433,0)</f>
        <v>0</v>
      </c>
      <c r="BG433" s="138">
        <f>IF(U433="zákl. prenesená",N433,0)</f>
        <v>0</v>
      </c>
      <c r="BH433" s="138">
        <f>IF(U433="zníž. prenesená",N433,0)</f>
        <v>0</v>
      </c>
      <c r="BI433" s="138">
        <f>IF(U433="nulová",N433,0)</f>
        <v>0</v>
      </c>
      <c r="BJ433" s="24" t="s">
        <v>86</v>
      </c>
      <c r="BK433" s="224">
        <f>ROUND(L433*K433,3)</f>
        <v>0</v>
      </c>
      <c r="BL433" s="24" t="s">
        <v>299</v>
      </c>
      <c r="BM433" s="24" t="s">
        <v>1299</v>
      </c>
    </row>
    <row r="434" s="1" customFormat="1" ht="16.5" customHeight="1">
      <c r="B434" s="179"/>
      <c r="C434" s="266" t="s">
        <v>1300</v>
      </c>
      <c r="D434" s="266" t="s">
        <v>294</v>
      </c>
      <c r="E434" s="267" t="s">
        <v>1301</v>
      </c>
      <c r="F434" s="268" t="s">
        <v>1302</v>
      </c>
      <c r="G434" s="268"/>
      <c r="H434" s="268"/>
      <c r="I434" s="268"/>
      <c r="J434" s="269" t="s">
        <v>169</v>
      </c>
      <c r="K434" s="270">
        <v>89.561999999999998</v>
      </c>
      <c r="L434" s="271">
        <v>0</v>
      </c>
      <c r="M434" s="271"/>
      <c r="N434" s="270">
        <f>ROUND(L434*K434,3)</f>
        <v>0</v>
      </c>
      <c r="O434" s="219"/>
      <c r="P434" s="219"/>
      <c r="Q434" s="219"/>
      <c r="R434" s="183"/>
      <c r="T434" s="221" t="s">
        <v>5</v>
      </c>
      <c r="U434" s="58" t="s">
        <v>44</v>
      </c>
      <c r="V434" s="49"/>
      <c r="W434" s="222">
        <f>V434*K434</f>
        <v>0</v>
      </c>
      <c r="X434" s="222">
        <v>0.00010000000000000001</v>
      </c>
      <c r="Y434" s="222">
        <f>X434*K434</f>
        <v>0.008956200000000001</v>
      </c>
      <c r="Z434" s="222">
        <v>0</v>
      </c>
      <c r="AA434" s="223">
        <f>Z434*K434</f>
        <v>0</v>
      </c>
      <c r="AR434" s="24" t="s">
        <v>371</v>
      </c>
      <c r="AT434" s="24" t="s">
        <v>294</v>
      </c>
      <c r="AU434" s="24" t="s">
        <v>86</v>
      </c>
      <c r="AY434" s="24" t="s">
        <v>165</v>
      </c>
      <c r="BE434" s="138">
        <f>IF(U434="základná",N434,0)</f>
        <v>0</v>
      </c>
      <c r="BF434" s="138">
        <f>IF(U434="znížená",N434,0)</f>
        <v>0</v>
      </c>
      <c r="BG434" s="138">
        <f>IF(U434="zákl. prenesená",N434,0)</f>
        <v>0</v>
      </c>
      <c r="BH434" s="138">
        <f>IF(U434="zníž. prenesená",N434,0)</f>
        <v>0</v>
      </c>
      <c r="BI434" s="138">
        <f>IF(U434="nulová",N434,0)</f>
        <v>0</v>
      </c>
      <c r="BJ434" s="24" t="s">
        <v>86</v>
      </c>
      <c r="BK434" s="224">
        <f>ROUND(L434*K434,3)</f>
        <v>0</v>
      </c>
      <c r="BL434" s="24" t="s">
        <v>299</v>
      </c>
      <c r="BM434" s="24" t="s">
        <v>1303</v>
      </c>
    </row>
    <row r="435" s="10" customFormat="1" ht="16.5" customHeight="1">
      <c r="B435" s="227"/>
      <c r="C435" s="228"/>
      <c r="D435" s="228"/>
      <c r="E435" s="229" t="s">
        <v>5</v>
      </c>
      <c r="F435" s="230" t="s">
        <v>1304</v>
      </c>
      <c r="G435" s="231"/>
      <c r="H435" s="231"/>
      <c r="I435" s="231"/>
      <c r="J435" s="228"/>
      <c r="K435" s="232">
        <v>89.561999999999998</v>
      </c>
      <c r="L435" s="228"/>
      <c r="M435" s="228"/>
      <c r="N435" s="228"/>
      <c r="O435" s="228"/>
      <c r="P435" s="228"/>
      <c r="Q435" s="228"/>
      <c r="R435" s="233"/>
      <c r="T435" s="234"/>
      <c r="U435" s="228"/>
      <c r="V435" s="228"/>
      <c r="W435" s="228"/>
      <c r="X435" s="228"/>
      <c r="Y435" s="228"/>
      <c r="Z435" s="228"/>
      <c r="AA435" s="235"/>
      <c r="AT435" s="236" t="s">
        <v>175</v>
      </c>
      <c r="AU435" s="236" t="s">
        <v>86</v>
      </c>
      <c r="AV435" s="10" t="s">
        <v>86</v>
      </c>
      <c r="AW435" s="10" t="s">
        <v>33</v>
      </c>
      <c r="AX435" s="10" t="s">
        <v>83</v>
      </c>
      <c r="AY435" s="236" t="s">
        <v>165</v>
      </c>
    </row>
    <row r="436" s="1" customFormat="1" ht="38.25" customHeight="1">
      <c r="B436" s="179"/>
      <c r="C436" s="215" t="s">
        <v>1305</v>
      </c>
      <c r="D436" s="215" t="s">
        <v>166</v>
      </c>
      <c r="E436" s="216" t="s">
        <v>1306</v>
      </c>
      <c r="F436" s="217" t="s">
        <v>1307</v>
      </c>
      <c r="G436" s="217"/>
      <c r="H436" s="217"/>
      <c r="I436" s="217"/>
      <c r="J436" s="218" t="s">
        <v>169</v>
      </c>
      <c r="K436" s="219">
        <v>77.879999999999995</v>
      </c>
      <c r="L436" s="220">
        <v>0</v>
      </c>
      <c r="M436" s="220"/>
      <c r="N436" s="219">
        <f>ROUND(L436*K436,3)</f>
        <v>0</v>
      </c>
      <c r="O436" s="219"/>
      <c r="P436" s="219"/>
      <c r="Q436" s="219"/>
      <c r="R436" s="183"/>
      <c r="T436" s="221" t="s">
        <v>5</v>
      </c>
      <c r="U436" s="58" t="s">
        <v>44</v>
      </c>
      <c r="V436" s="49"/>
      <c r="W436" s="222">
        <f>V436*K436</f>
        <v>0</v>
      </c>
      <c r="X436" s="222">
        <v>0</v>
      </c>
      <c r="Y436" s="222">
        <f>X436*K436</f>
        <v>0</v>
      </c>
      <c r="Z436" s="222">
        <v>0</v>
      </c>
      <c r="AA436" s="223">
        <f>Z436*K436</f>
        <v>0</v>
      </c>
      <c r="AR436" s="24" t="s">
        <v>299</v>
      </c>
      <c r="AT436" s="24" t="s">
        <v>166</v>
      </c>
      <c r="AU436" s="24" t="s">
        <v>86</v>
      </c>
      <c r="AY436" s="24" t="s">
        <v>165</v>
      </c>
      <c r="BE436" s="138">
        <f>IF(U436="základná",N436,0)</f>
        <v>0</v>
      </c>
      <c r="BF436" s="138">
        <f>IF(U436="znížená",N436,0)</f>
        <v>0</v>
      </c>
      <c r="BG436" s="138">
        <f>IF(U436="zákl. prenesená",N436,0)</f>
        <v>0</v>
      </c>
      <c r="BH436" s="138">
        <f>IF(U436="zníž. prenesená",N436,0)</f>
        <v>0</v>
      </c>
      <c r="BI436" s="138">
        <f>IF(U436="nulová",N436,0)</f>
        <v>0</v>
      </c>
      <c r="BJ436" s="24" t="s">
        <v>86</v>
      </c>
      <c r="BK436" s="224">
        <f>ROUND(L436*K436,3)</f>
        <v>0</v>
      </c>
      <c r="BL436" s="24" t="s">
        <v>299</v>
      </c>
      <c r="BM436" s="24" t="s">
        <v>1308</v>
      </c>
    </row>
    <row r="437" s="10" customFormat="1" ht="16.5" customHeight="1">
      <c r="B437" s="227"/>
      <c r="C437" s="228"/>
      <c r="D437" s="228"/>
      <c r="E437" s="229" t="s">
        <v>5</v>
      </c>
      <c r="F437" s="230" t="s">
        <v>1309</v>
      </c>
      <c r="G437" s="231"/>
      <c r="H437" s="231"/>
      <c r="I437" s="231"/>
      <c r="J437" s="228"/>
      <c r="K437" s="232">
        <v>77.879999999999995</v>
      </c>
      <c r="L437" s="228"/>
      <c r="M437" s="228"/>
      <c r="N437" s="228"/>
      <c r="O437" s="228"/>
      <c r="P437" s="228"/>
      <c r="Q437" s="228"/>
      <c r="R437" s="233"/>
      <c r="T437" s="234"/>
      <c r="U437" s="228"/>
      <c r="V437" s="228"/>
      <c r="W437" s="228"/>
      <c r="X437" s="228"/>
      <c r="Y437" s="228"/>
      <c r="Z437" s="228"/>
      <c r="AA437" s="235"/>
      <c r="AT437" s="236" t="s">
        <v>175</v>
      </c>
      <c r="AU437" s="236" t="s">
        <v>86</v>
      </c>
      <c r="AV437" s="10" t="s">
        <v>86</v>
      </c>
      <c r="AW437" s="10" t="s">
        <v>33</v>
      </c>
      <c r="AX437" s="10" t="s">
        <v>83</v>
      </c>
      <c r="AY437" s="236" t="s">
        <v>165</v>
      </c>
    </row>
    <row r="438" s="1" customFormat="1" ht="25.5" customHeight="1">
      <c r="B438" s="179"/>
      <c r="C438" s="266" t="s">
        <v>1310</v>
      </c>
      <c r="D438" s="266" t="s">
        <v>294</v>
      </c>
      <c r="E438" s="267" t="s">
        <v>1311</v>
      </c>
      <c r="F438" s="268" t="s">
        <v>1312</v>
      </c>
      <c r="G438" s="268"/>
      <c r="H438" s="268"/>
      <c r="I438" s="268"/>
      <c r="J438" s="269" t="s">
        <v>169</v>
      </c>
      <c r="K438" s="270">
        <v>79.438000000000002</v>
      </c>
      <c r="L438" s="271">
        <v>0</v>
      </c>
      <c r="M438" s="271"/>
      <c r="N438" s="270">
        <f>ROUND(L438*K438,3)</f>
        <v>0</v>
      </c>
      <c r="O438" s="219"/>
      <c r="P438" s="219"/>
      <c r="Q438" s="219"/>
      <c r="R438" s="183"/>
      <c r="T438" s="221" t="s">
        <v>5</v>
      </c>
      <c r="U438" s="58" t="s">
        <v>44</v>
      </c>
      <c r="V438" s="49"/>
      <c r="W438" s="222">
        <f>V438*K438</f>
        <v>0</v>
      </c>
      <c r="X438" s="222">
        <v>0.00106</v>
      </c>
      <c r="Y438" s="222">
        <f>X438*K438</f>
        <v>0.084204280000000006</v>
      </c>
      <c r="Z438" s="222">
        <v>0</v>
      </c>
      <c r="AA438" s="223">
        <f>Z438*K438</f>
        <v>0</v>
      </c>
      <c r="AR438" s="24" t="s">
        <v>371</v>
      </c>
      <c r="AT438" s="24" t="s">
        <v>294</v>
      </c>
      <c r="AU438" s="24" t="s">
        <v>86</v>
      </c>
      <c r="AY438" s="24" t="s">
        <v>165</v>
      </c>
      <c r="BE438" s="138">
        <f>IF(U438="základná",N438,0)</f>
        <v>0</v>
      </c>
      <c r="BF438" s="138">
        <f>IF(U438="znížená",N438,0)</f>
        <v>0</v>
      </c>
      <c r="BG438" s="138">
        <f>IF(U438="zákl. prenesená",N438,0)</f>
        <v>0</v>
      </c>
      <c r="BH438" s="138">
        <f>IF(U438="zníž. prenesená",N438,0)</f>
        <v>0</v>
      </c>
      <c r="BI438" s="138">
        <f>IF(U438="nulová",N438,0)</f>
        <v>0</v>
      </c>
      <c r="BJ438" s="24" t="s">
        <v>86</v>
      </c>
      <c r="BK438" s="224">
        <f>ROUND(L438*K438,3)</f>
        <v>0</v>
      </c>
      <c r="BL438" s="24" t="s">
        <v>299</v>
      </c>
      <c r="BM438" s="24" t="s">
        <v>1313</v>
      </c>
    </row>
    <row r="439" s="1" customFormat="1" ht="25.5" customHeight="1">
      <c r="B439" s="179"/>
      <c r="C439" s="215" t="s">
        <v>1314</v>
      </c>
      <c r="D439" s="215" t="s">
        <v>166</v>
      </c>
      <c r="E439" s="216" t="s">
        <v>519</v>
      </c>
      <c r="F439" s="217" t="s">
        <v>520</v>
      </c>
      <c r="G439" s="217"/>
      <c r="H439" s="217"/>
      <c r="I439" s="217"/>
      <c r="J439" s="218" t="s">
        <v>426</v>
      </c>
      <c r="K439" s="220">
        <v>0</v>
      </c>
      <c r="L439" s="220">
        <v>0</v>
      </c>
      <c r="M439" s="220"/>
      <c r="N439" s="219">
        <f>ROUND(L439*K439,3)</f>
        <v>0</v>
      </c>
      <c r="O439" s="219"/>
      <c r="P439" s="219"/>
      <c r="Q439" s="219"/>
      <c r="R439" s="183"/>
      <c r="T439" s="221" t="s">
        <v>5</v>
      </c>
      <c r="U439" s="58" t="s">
        <v>44</v>
      </c>
      <c r="V439" s="49"/>
      <c r="W439" s="222">
        <f>V439*K439</f>
        <v>0</v>
      </c>
      <c r="X439" s="222">
        <v>0</v>
      </c>
      <c r="Y439" s="222">
        <f>X439*K439</f>
        <v>0</v>
      </c>
      <c r="Z439" s="222">
        <v>0</v>
      </c>
      <c r="AA439" s="223">
        <f>Z439*K439</f>
        <v>0</v>
      </c>
      <c r="AR439" s="24" t="s">
        <v>299</v>
      </c>
      <c r="AT439" s="24" t="s">
        <v>166</v>
      </c>
      <c r="AU439" s="24" t="s">
        <v>86</v>
      </c>
      <c r="AY439" s="24" t="s">
        <v>165</v>
      </c>
      <c r="BE439" s="138">
        <f>IF(U439="základná",N439,0)</f>
        <v>0</v>
      </c>
      <c r="BF439" s="138">
        <f>IF(U439="znížená",N439,0)</f>
        <v>0</v>
      </c>
      <c r="BG439" s="138">
        <f>IF(U439="zákl. prenesená",N439,0)</f>
        <v>0</v>
      </c>
      <c r="BH439" s="138">
        <f>IF(U439="zníž. prenesená",N439,0)</f>
        <v>0</v>
      </c>
      <c r="BI439" s="138">
        <f>IF(U439="nulová",N439,0)</f>
        <v>0</v>
      </c>
      <c r="BJ439" s="24" t="s">
        <v>86</v>
      </c>
      <c r="BK439" s="224">
        <f>ROUND(L439*K439,3)</f>
        <v>0</v>
      </c>
      <c r="BL439" s="24" t="s">
        <v>299</v>
      </c>
      <c r="BM439" s="24" t="s">
        <v>1315</v>
      </c>
    </row>
    <row r="440" s="9" customFormat="1" ht="29.88" customHeight="1">
      <c r="B440" s="201"/>
      <c r="C440" s="202"/>
      <c r="D440" s="212" t="s">
        <v>459</v>
      </c>
      <c r="E440" s="212"/>
      <c r="F440" s="212"/>
      <c r="G440" s="212"/>
      <c r="H440" s="212"/>
      <c r="I440" s="212"/>
      <c r="J440" s="212"/>
      <c r="K440" s="212"/>
      <c r="L440" s="212"/>
      <c r="M440" s="212"/>
      <c r="N440" s="225">
        <f>BK440</f>
        <v>0</v>
      </c>
      <c r="O440" s="226"/>
      <c r="P440" s="226"/>
      <c r="Q440" s="226"/>
      <c r="R440" s="205"/>
      <c r="T440" s="206"/>
      <c r="U440" s="202"/>
      <c r="V440" s="202"/>
      <c r="W440" s="207">
        <f>SUM(W441:W442)</f>
        <v>0</v>
      </c>
      <c r="X440" s="202"/>
      <c r="Y440" s="207">
        <f>SUM(Y441:Y442)</f>
        <v>0.026491319999999999</v>
      </c>
      <c r="Z440" s="202"/>
      <c r="AA440" s="208">
        <f>SUM(AA441:AA442)</f>
        <v>0</v>
      </c>
      <c r="AR440" s="209" t="s">
        <v>86</v>
      </c>
      <c r="AT440" s="210" t="s">
        <v>76</v>
      </c>
      <c r="AU440" s="210" t="s">
        <v>83</v>
      </c>
      <c r="AY440" s="209" t="s">
        <v>165</v>
      </c>
      <c r="BK440" s="211">
        <f>SUM(BK441:BK442)</f>
        <v>0</v>
      </c>
    </row>
    <row r="441" s="1" customFormat="1" ht="16.5" customHeight="1">
      <c r="B441" s="179"/>
      <c r="C441" s="215" t="s">
        <v>1316</v>
      </c>
      <c r="D441" s="215" t="s">
        <v>166</v>
      </c>
      <c r="E441" s="216" t="s">
        <v>628</v>
      </c>
      <c r="F441" s="217" t="s">
        <v>629</v>
      </c>
      <c r="G441" s="217"/>
      <c r="H441" s="217"/>
      <c r="I441" s="217"/>
      <c r="J441" s="218" t="s">
        <v>169</v>
      </c>
      <c r="K441" s="219">
        <v>220.761</v>
      </c>
      <c r="L441" s="220">
        <v>0</v>
      </c>
      <c r="M441" s="220"/>
      <c r="N441" s="219">
        <f>ROUND(L441*K441,3)</f>
        <v>0</v>
      </c>
      <c r="O441" s="219"/>
      <c r="P441" s="219"/>
      <c r="Q441" s="219"/>
      <c r="R441" s="183"/>
      <c r="T441" s="221" t="s">
        <v>5</v>
      </c>
      <c r="U441" s="58" t="s">
        <v>44</v>
      </c>
      <c r="V441" s="49"/>
      <c r="W441" s="222">
        <f>V441*K441</f>
        <v>0</v>
      </c>
      <c r="X441" s="222">
        <v>0.00012</v>
      </c>
      <c r="Y441" s="222">
        <f>X441*K441</f>
        <v>0.026491319999999999</v>
      </c>
      <c r="Z441" s="222">
        <v>0</v>
      </c>
      <c r="AA441" s="223">
        <f>Z441*K441</f>
        <v>0</v>
      </c>
      <c r="AR441" s="24" t="s">
        <v>299</v>
      </c>
      <c r="AT441" s="24" t="s">
        <v>166</v>
      </c>
      <c r="AU441" s="24" t="s">
        <v>86</v>
      </c>
      <c r="AY441" s="24" t="s">
        <v>165</v>
      </c>
      <c r="BE441" s="138">
        <f>IF(U441="základná",N441,0)</f>
        <v>0</v>
      </c>
      <c r="BF441" s="138">
        <f>IF(U441="znížená",N441,0)</f>
        <v>0</v>
      </c>
      <c r="BG441" s="138">
        <f>IF(U441="zákl. prenesená",N441,0)</f>
        <v>0</v>
      </c>
      <c r="BH441" s="138">
        <f>IF(U441="zníž. prenesená",N441,0)</f>
        <v>0</v>
      </c>
      <c r="BI441" s="138">
        <f>IF(U441="nulová",N441,0)</f>
        <v>0</v>
      </c>
      <c r="BJ441" s="24" t="s">
        <v>86</v>
      </c>
      <c r="BK441" s="224">
        <f>ROUND(L441*K441,3)</f>
        <v>0</v>
      </c>
      <c r="BL441" s="24" t="s">
        <v>299</v>
      </c>
      <c r="BM441" s="24" t="s">
        <v>1317</v>
      </c>
    </row>
    <row r="442" s="10" customFormat="1" ht="16.5" customHeight="1">
      <c r="B442" s="227"/>
      <c r="C442" s="228"/>
      <c r="D442" s="228"/>
      <c r="E442" s="229" t="s">
        <v>5</v>
      </c>
      <c r="F442" s="230" t="s">
        <v>1318</v>
      </c>
      <c r="G442" s="231"/>
      <c r="H442" s="231"/>
      <c r="I442" s="231"/>
      <c r="J442" s="228"/>
      <c r="K442" s="232">
        <v>220.761</v>
      </c>
      <c r="L442" s="228"/>
      <c r="M442" s="228"/>
      <c r="N442" s="228"/>
      <c r="O442" s="228"/>
      <c r="P442" s="228"/>
      <c r="Q442" s="228"/>
      <c r="R442" s="233"/>
      <c r="T442" s="234"/>
      <c r="U442" s="228"/>
      <c r="V442" s="228"/>
      <c r="W442" s="228"/>
      <c r="X442" s="228"/>
      <c r="Y442" s="228"/>
      <c r="Z442" s="228"/>
      <c r="AA442" s="235"/>
      <c r="AT442" s="236" t="s">
        <v>175</v>
      </c>
      <c r="AU442" s="236" t="s">
        <v>86</v>
      </c>
      <c r="AV442" s="10" t="s">
        <v>86</v>
      </c>
      <c r="AW442" s="10" t="s">
        <v>33</v>
      </c>
      <c r="AX442" s="10" t="s">
        <v>83</v>
      </c>
      <c r="AY442" s="236" t="s">
        <v>165</v>
      </c>
    </row>
    <row r="443" s="9" customFormat="1" ht="29.88" customHeight="1">
      <c r="B443" s="201"/>
      <c r="C443" s="202"/>
      <c r="D443" s="212" t="s">
        <v>461</v>
      </c>
      <c r="E443" s="212"/>
      <c r="F443" s="212"/>
      <c r="G443" s="212"/>
      <c r="H443" s="212"/>
      <c r="I443" s="212"/>
      <c r="J443" s="212"/>
      <c r="K443" s="212"/>
      <c r="L443" s="212"/>
      <c r="M443" s="212"/>
      <c r="N443" s="213">
        <f>BK443</f>
        <v>0</v>
      </c>
      <c r="O443" s="214"/>
      <c r="P443" s="214"/>
      <c r="Q443" s="214"/>
      <c r="R443" s="205"/>
      <c r="T443" s="206"/>
      <c r="U443" s="202"/>
      <c r="V443" s="202"/>
      <c r="W443" s="207">
        <f>SUM(W444:W458)</f>
        <v>0</v>
      </c>
      <c r="X443" s="202"/>
      <c r="Y443" s="207">
        <f>SUM(Y444:Y458)</f>
        <v>0.28244600000000003</v>
      </c>
      <c r="Z443" s="202"/>
      <c r="AA443" s="208">
        <f>SUM(AA444:AA458)</f>
        <v>0</v>
      </c>
      <c r="AR443" s="209" t="s">
        <v>86</v>
      </c>
      <c r="AT443" s="210" t="s">
        <v>76</v>
      </c>
      <c r="AU443" s="210" t="s">
        <v>83</v>
      </c>
      <c r="AY443" s="209" t="s">
        <v>165</v>
      </c>
      <c r="BK443" s="211">
        <f>SUM(BK444:BK458)</f>
        <v>0</v>
      </c>
    </row>
    <row r="444" s="1" customFormat="1" ht="38.25" customHeight="1">
      <c r="B444" s="179"/>
      <c r="C444" s="215" t="s">
        <v>1319</v>
      </c>
      <c r="D444" s="215" t="s">
        <v>166</v>
      </c>
      <c r="E444" s="216" t="s">
        <v>1320</v>
      </c>
      <c r="F444" s="217" t="s">
        <v>1321</v>
      </c>
      <c r="G444" s="217"/>
      <c r="H444" s="217"/>
      <c r="I444" s="217"/>
      <c r="J444" s="218" t="s">
        <v>297</v>
      </c>
      <c r="K444" s="219">
        <v>1</v>
      </c>
      <c r="L444" s="220">
        <v>0</v>
      </c>
      <c r="M444" s="220"/>
      <c r="N444" s="219">
        <f>ROUND(L444*K444,3)</f>
        <v>0</v>
      </c>
      <c r="O444" s="219"/>
      <c r="P444" s="219"/>
      <c r="Q444" s="219"/>
      <c r="R444" s="183"/>
      <c r="T444" s="221" t="s">
        <v>5</v>
      </c>
      <c r="U444" s="58" t="s">
        <v>44</v>
      </c>
      <c r="V444" s="49"/>
      <c r="W444" s="222">
        <f>V444*K444</f>
        <v>0</v>
      </c>
      <c r="X444" s="222">
        <v>0.0010499999999999999</v>
      </c>
      <c r="Y444" s="222">
        <f>X444*K444</f>
        <v>0.0010499999999999999</v>
      </c>
      <c r="Z444" s="222">
        <v>0</v>
      </c>
      <c r="AA444" s="223">
        <f>Z444*K444</f>
        <v>0</v>
      </c>
      <c r="AR444" s="24" t="s">
        <v>299</v>
      </c>
      <c r="AT444" s="24" t="s">
        <v>166</v>
      </c>
      <c r="AU444" s="24" t="s">
        <v>86</v>
      </c>
      <c r="AY444" s="24" t="s">
        <v>165</v>
      </c>
      <c r="BE444" s="138">
        <f>IF(U444="základná",N444,0)</f>
        <v>0</v>
      </c>
      <c r="BF444" s="138">
        <f>IF(U444="znížená",N444,0)</f>
        <v>0</v>
      </c>
      <c r="BG444" s="138">
        <f>IF(U444="zákl. prenesená",N444,0)</f>
        <v>0</v>
      </c>
      <c r="BH444" s="138">
        <f>IF(U444="zníž. prenesená",N444,0)</f>
        <v>0</v>
      </c>
      <c r="BI444" s="138">
        <f>IF(U444="nulová",N444,0)</f>
        <v>0</v>
      </c>
      <c r="BJ444" s="24" t="s">
        <v>86</v>
      </c>
      <c r="BK444" s="224">
        <f>ROUND(L444*K444,3)</f>
        <v>0</v>
      </c>
      <c r="BL444" s="24" t="s">
        <v>299</v>
      </c>
      <c r="BM444" s="24" t="s">
        <v>1322</v>
      </c>
    </row>
    <row r="445" s="1" customFormat="1" ht="25.5" customHeight="1">
      <c r="B445" s="179"/>
      <c r="C445" s="266" t="s">
        <v>1323</v>
      </c>
      <c r="D445" s="266" t="s">
        <v>294</v>
      </c>
      <c r="E445" s="267" t="s">
        <v>1324</v>
      </c>
      <c r="F445" s="268" t="s">
        <v>1325</v>
      </c>
      <c r="G445" s="268"/>
      <c r="H445" s="268"/>
      <c r="I445" s="268"/>
      <c r="J445" s="269" t="s">
        <v>297</v>
      </c>
      <c r="K445" s="270">
        <v>1</v>
      </c>
      <c r="L445" s="271">
        <v>0</v>
      </c>
      <c r="M445" s="271"/>
      <c r="N445" s="270">
        <f>ROUND(L445*K445,3)</f>
        <v>0</v>
      </c>
      <c r="O445" s="219"/>
      <c r="P445" s="219"/>
      <c r="Q445" s="219"/>
      <c r="R445" s="183"/>
      <c r="T445" s="221" t="s">
        <v>5</v>
      </c>
      <c r="U445" s="58" t="s">
        <v>44</v>
      </c>
      <c r="V445" s="49"/>
      <c r="W445" s="222">
        <f>V445*K445</f>
        <v>0</v>
      </c>
      <c r="X445" s="222">
        <v>0.00511</v>
      </c>
      <c r="Y445" s="222">
        <f>X445*K445</f>
        <v>0.00511</v>
      </c>
      <c r="Z445" s="222">
        <v>0</v>
      </c>
      <c r="AA445" s="223">
        <f>Z445*K445</f>
        <v>0</v>
      </c>
      <c r="AR445" s="24" t="s">
        <v>371</v>
      </c>
      <c r="AT445" s="24" t="s">
        <v>294</v>
      </c>
      <c r="AU445" s="24" t="s">
        <v>86</v>
      </c>
      <c r="AY445" s="24" t="s">
        <v>165</v>
      </c>
      <c r="BE445" s="138">
        <f>IF(U445="základná",N445,0)</f>
        <v>0</v>
      </c>
      <c r="BF445" s="138">
        <f>IF(U445="znížená",N445,0)</f>
        <v>0</v>
      </c>
      <c r="BG445" s="138">
        <f>IF(U445="zákl. prenesená",N445,0)</f>
        <v>0</v>
      </c>
      <c r="BH445" s="138">
        <f>IF(U445="zníž. prenesená",N445,0)</f>
        <v>0</v>
      </c>
      <c r="BI445" s="138">
        <f>IF(U445="nulová",N445,0)</f>
        <v>0</v>
      </c>
      <c r="BJ445" s="24" t="s">
        <v>86</v>
      </c>
      <c r="BK445" s="224">
        <f>ROUND(L445*K445,3)</f>
        <v>0</v>
      </c>
      <c r="BL445" s="24" t="s">
        <v>299</v>
      </c>
      <c r="BM445" s="24" t="s">
        <v>1326</v>
      </c>
    </row>
    <row r="446" s="1" customFormat="1" ht="16.5" customHeight="1">
      <c r="B446" s="179"/>
      <c r="C446" s="266" t="s">
        <v>1327</v>
      </c>
      <c r="D446" s="266" t="s">
        <v>294</v>
      </c>
      <c r="E446" s="267" t="s">
        <v>1328</v>
      </c>
      <c r="F446" s="268" t="s">
        <v>1329</v>
      </c>
      <c r="G446" s="268"/>
      <c r="H446" s="268"/>
      <c r="I446" s="268"/>
      <c r="J446" s="269" t="s">
        <v>1134</v>
      </c>
      <c r="K446" s="270">
        <v>1</v>
      </c>
      <c r="L446" s="271">
        <v>0</v>
      </c>
      <c r="M446" s="271"/>
      <c r="N446" s="270">
        <f>ROUND(L446*K446,3)</f>
        <v>0</v>
      </c>
      <c r="O446" s="219"/>
      <c r="P446" s="219"/>
      <c r="Q446" s="219"/>
      <c r="R446" s="183"/>
      <c r="T446" s="221" t="s">
        <v>5</v>
      </c>
      <c r="U446" s="58" t="s">
        <v>44</v>
      </c>
      <c r="V446" s="49"/>
      <c r="W446" s="222">
        <f>V446*K446</f>
        <v>0</v>
      </c>
      <c r="X446" s="222">
        <v>0.0022000000000000001</v>
      </c>
      <c r="Y446" s="222">
        <f>X446*K446</f>
        <v>0.0022000000000000001</v>
      </c>
      <c r="Z446" s="222">
        <v>0</v>
      </c>
      <c r="AA446" s="223">
        <f>Z446*K446</f>
        <v>0</v>
      </c>
      <c r="AR446" s="24" t="s">
        <v>371</v>
      </c>
      <c r="AT446" s="24" t="s">
        <v>294</v>
      </c>
      <c r="AU446" s="24" t="s">
        <v>86</v>
      </c>
      <c r="AY446" s="24" t="s">
        <v>165</v>
      </c>
      <c r="BE446" s="138">
        <f>IF(U446="základná",N446,0)</f>
        <v>0</v>
      </c>
      <c r="BF446" s="138">
        <f>IF(U446="znížená",N446,0)</f>
        <v>0</v>
      </c>
      <c r="BG446" s="138">
        <f>IF(U446="zákl. prenesená",N446,0)</f>
        <v>0</v>
      </c>
      <c r="BH446" s="138">
        <f>IF(U446="zníž. prenesená",N446,0)</f>
        <v>0</v>
      </c>
      <c r="BI446" s="138">
        <f>IF(U446="nulová",N446,0)</f>
        <v>0</v>
      </c>
      <c r="BJ446" s="24" t="s">
        <v>86</v>
      </c>
      <c r="BK446" s="224">
        <f>ROUND(L446*K446,3)</f>
        <v>0</v>
      </c>
      <c r="BL446" s="24" t="s">
        <v>299</v>
      </c>
      <c r="BM446" s="24" t="s">
        <v>1330</v>
      </c>
    </row>
    <row r="447" s="1" customFormat="1" ht="38.25" customHeight="1">
      <c r="B447" s="179"/>
      <c r="C447" s="215" t="s">
        <v>1331</v>
      </c>
      <c r="D447" s="215" t="s">
        <v>166</v>
      </c>
      <c r="E447" s="216" t="s">
        <v>1332</v>
      </c>
      <c r="F447" s="217" t="s">
        <v>1333</v>
      </c>
      <c r="G447" s="217"/>
      <c r="H447" s="217"/>
      <c r="I447" s="217"/>
      <c r="J447" s="218" t="s">
        <v>297</v>
      </c>
      <c r="K447" s="219">
        <v>8</v>
      </c>
      <c r="L447" s="220">
        <v>0</v>
      </c>
      <c r="M447" s="220"/>
      <c r="N447" s="219">
        <f>ROUND(L447*K447,3)</f>
        <v>0</v>
      </c>
      <c r="O447" s="219"/>
      <c r="P447" s="219"/>
      <c r="Q447" s="219"/>
      <c r="R447" s="183"/>
      <c r="T447" s="221" t="s">
        <v>5</v>
      </c>
      <c r="U447" s="58" t="s">
        <v>44</v>
      </c>
      <c r="V447" s="49"/>
      <c r="W447" s="222">
        <f>V447*K447</f>
        <v>0</v>
      </c>
      <c r="X447" s="222">
        <v>0</v>
      </c>
      <c r="Y447" s="222">
        <f>X447*K447</f>
        <v>0</v>
      </c>
      <c r="Z447" s="222">
        <v>0</v>
      </c>
      <c r="AA447" s="223">
        <f>Z447*K447</f>
        <v>0</v>
      </c>
      <c r="AR447" s="24" t="s">
        <v>299</v>
      </c>
      <c r="AT447" s="24" t="s">
        <v>166</v>
      </c>
      <c r="AU447" s="24" t="s">
        <v>86</v>
      </c>
      <c r="AY447" s="24" t="s">
        <v>165</v>
      </c>
      <c r="BE447" s="138">
        <f>IF(U447="základná",N447,0)</f>
        <v>0</v>
      </c>
      <c r="BF447" s="138">
        <f>IF(U447="znížená",N447,0)</f>
        <v>0</v>
      </c>
      <c r="BG447" s="138">
        <f>IF(U447="zákl. prenesená",N447,0)</f>
        <v>0</v>
      </c>
      <c r="BH447" s="138">
        <f>IF(U447="zníž. prenesená",N447,0)</f>
        <v>0</v>
      </c>
      <c r="BI447" s="138">
        <f>IF(U447="nulová",N447,0)</f>
        <v>0</v>
      </c>
      <c r="BJ447" s="24" t="s">
        <v>86</v>
      </c>
      <c r="BK447" s="224">
        <f>ROUND(L447*K447,3)</f>
        <v>0</v>
      </c>
      <c r="BL447" s="24" t="s">
        <v>299</v>
      </c>
      <c r="BM447" s="24" t="s">
        <v>1334</v>
      </c>
    </row>
    <row r="448" s="10" customFormat="1" ht="25.5" customHeight="1">
      <c r="B448" s="227"/>
      <c r="C448" s="228"/>
      <c r="D448" s="228"/>
      <c r="E448" s="229" t="s">
        <v>5</v>
      </c>
      <c r="F448" s="230" t="s">
        <v>1335</v>
      </c>
      <c r="G448" s="231"/>
      <c r="H448" s="231"/>
      <c r="I448" s="231"/>
      <c r="J448" s="228"/>
      <c r="K448" s="232">
        <v>2</v>
      </c>
      <c r="L448" s="228"/>
      <c r="M448" s="228"/>
      <c r="N448" s="228"/>
      <c r="O448" s="228"/>
      <c r="P448" s="228"/>
      <c r="Q448" s="228"/>
      <c r="R448" s="233"/>
      <c r="T448" s="234"/>
      <c r="U448" s="228"/>
      <c r="V448" s="228"/>
      <c r="W448" s="228"/>
      <c r="X448" s="228"/>
      <c r="Y448" s="228"/>
      <c r="Z448" s="228"/>
      <c r="AA448" s="235"/>
      <c r="AT448" s="236" t="s">
        <v>175</v>
      </c>
      <c r="AU448" s="236" t="s">
        <v>86</v>
      </c>
      <c r="AV448" s="10" t="s">
        <v>86</v>
      </c>
      <c r="AW448" s="10" t="s">
        <v>33</v>
      </c>
      <c r="AX448" s="10" t="s">
        <v>77</v>
      </c>
      <c r="AY448" s="236" t="s">
        <v>165</v>
      </c>
    </row>
    <row r="449" s="12" customFormat="1" ht="16.5" customHeight="1">
      <c r="B449" s="247"/>
      <c r="C449" s="248"/>
      <c r="D449" s="248"/>
      <c r="E449" s="249" t="s">
        <v>5</v>
      </c>
      <c r="F449" s="256" t="s">
        <v>759</v>
      </c>
      <c r="G449" s="248"/>
      <c r="H449" s="248"/>
      <c r="I449" s="248"/>
      <c r="J449" s="248"/>
      <c r="K449" s="249" t="s">
        <v>5</v>
      </c>
      <c r="L449" s="248"/>
      <c r="M449" s="248"/>
      <c r="N449" s="248"/>
      <c r="O449" s="248"/>
      <c r="P449" s="248"/>
      <c r="Q449" s="248"/>
      <c r="R449" s="252"/>
      <c r="T449" s="253"/>
      <c r="U449" s="248"/>
      <c r="V449" s="248"/>
      <c r="W449" s="248"/>
      <c r="X449" s="248"/>
      <c r="Y449" s="248"/>
      <c r="Z449" s="248"/>
      <c r="AA449" s="254"/>
      <c r="AT449" s="255" t="s">
        <v>175</v>
      </c>
      <c r="AU449" s="255" t="s">
        <v>86</v>
      </c>
      <c r="AV449" s="12" t="s">
        <v>83</v>
      </c>
      <c r="AW449" s="12" t="s">
        <v>33</v>
      </c>
      <c r="AX449" s="12" t="s">
        <v>77</v>
      </c>
      <c r="AY449" s="255" t="s">
        <v>165</v>
      </c>
    </row>
    <row r="450" s="10" customFormat="1" ht="16.5" customHeight="1">
      <c r="B450" s="227"/>
      <c r="C450" s="228"/>
      <c r="D450" s="228"/>
      <c r="E450" s="229" t="s">
        <v>5</v>
      </c>
      <c r="F450" s="237" t="s">
        <v>1336</v>
      </c>
      <c r="G450" s="228"/>
      <c r="H450" s="228"/>
      <c r="I450" s="228"/>
      <c r="J450" s="228"/>
      <c r="K450" s="232">
        <v>6</v>
      </c>
      <c r="L450" s="228"/>
      <c r="M450" s="228"/>
      <c r="N450" s="228"/>
      <c r="O450" s="228"/>
      <c r="P450" s="228"/>
      <c r="Q450" s="228"/>
      <c r="R450" s="233"/>
      <c r="T450" s="234"/>
      <c r="U450" s="228"/>
      <c r="V450" s="228"/>
      <c r="W450" s="228"/>
      <c r="X450" s="228"/>
      <c r="Y450" s="228"/>
      <c r="Z450" s="228"/>
      <c r="AA450" s="235"/>
      <c r="AT450" s="236" t="s">
        <v>175</v>
      </c>
      <c r="AU450" s="236" t="s">
        <v>86</v>
      </c>
      <c r="AV450" s="10" t="s">
        <v>86</v>
      </c>
      <c r="AW450" s="10" t="s">
        <v>33</v>
      </c>
      <c r="AX450" s="10" t="s">
        <v>77</v>
      </c>
      <c r="AY450" s="236" t="s">
        <v>165</v>
      </c>
    </row>
    <row r="451" s="11" customFormat="1" ht="16.5" customHeight="1">
      <c r="B451" s="238"/>
      <c r="C451" s="239"/>
      <c r="D451" s="239"/>
      <c r="E451" s="240" t="s">
        <v>5</v>
      </c>
      <c r="F451" s="241" t="s">
        <v>183</v>
      </c>
      <c r="G451" s="239"/>
      <c r="H451" s="239"/>
      <c r="I451" s="239"/>
      <c r="J451" s="239"/>
      <c r="K451" s="242">
        <v>8</v>
      </c>
      <c r="L451" s="239"/>
      <c r="M451" s="239"/>
      <c r="N451" s="239"/>
      <c r="O451" s="239"/>
      <c r="P451" s="239"/>
      <c r="Q451" s="239"/>
      <c r="R451" s="243"/>
      <c r="T451" s="244"/>
      <c r="U451" s="239"/>
      <c r="V451" s="239"/>
      <c r="W451" s="239"/>
      <c r="X451" s="239"/>
      <c r="Y451" s="239"/>
      <c r="Z451" s="239"/>
      <c r="AA451" s="245"/>
      <c r="AT451" s="246" t="s">
        <v>175</v>
      </c>
      <c r="AU451" s="246" t="s">
        <v>86</v>
      </c>
      <c r="AV451" s="11" t="s">
        <v>92</v>
      </c>
      <c r="AW451" s="11" t="s">
        <v>33</v>
      </c>
      <c r="AX451" s="11" t="s">
        <v>83</v>
      </c>
      <c r="AY451" s="246" t="s">
        <v>165</v>
      </c>
    </row>
    <row r="452" s="1" customFormat="1" ht="38.25" customHeight="1">
      <c r="B452" s="179"/>
      <c r="C452" s="266" t="s">
        <v>1337</v>
      </c>
      <c r="D452" s="266" t="s">
        <v>294</v>
      </c>
      <c r="E452" s="267" t="s">
        <v>1338</v>
      </c>
      <c r="F452" s="268" t="s">
        <v>1339</v>
      </c>
      <c r="G452" s="268"/>
      <c r="H452" s="268"/>
      <c r="I452" s="268"/>
      <c r="J452" s="269" t="s">
        <v>297</v>
      </c>
      <c r="K452" s="270">
        <v>2</v>
      </c>
      <c r="L452" s="271">
        <v>0</v>
      </c>
      <c r="M452" s="271"/>
      <c r="N452" s="270">
        <f>ROUND(L452*K452,3)</f>
        <v>0</v>
      </c>
      <c r="O452" s="219"/>
      <c r="P452" s="219"/>
      <c r="Q452" s="219"/>
      <c r="R452" s="183"/>
      <c r="T452" s="221" t="s">
        <v>5</v>
      </c>
      <c r="U452" s="58" t="s">
        <v>44</v>
      </c>
      <c r="V452" s="49"/>
      <c r="W452" s="222">
        <f>V452*K452</f>
        <v>0</v>
      </c>
      <c r="X452" s="222">
        <v>0</v>
      </c>
      <c r="Y452" s="222">
        <f>X452*K452</f>
        <v>0</v>
      </c>
      <c r="Z452" s="222">
        <v>0</v>
      </c>
      <c r="AA452" s="223">
        <f>Z452*K452</f>
        <v>0</v>
      </c>
      <c r="AR452" s="24" t="s">
        <v>371</v>
      </c>
      <c r="AT452" s="24" t="s">
        <v>294</v>
      </c>
      <c r="AU452" s="24" t="s">
        <v>86</v>
      </c>
      <c r="AY452" s="24" t="s">
        <v>165</v>
      </c>
      <c r="BE452" s="138">
        <f>IF(U452="základná",N452,0)</f>
        <v>0</v>
      </c>
      <c r="BF452" s="138">
        <f>IF(U452="znížená",N452,0)</f>
        <v>0</v>
      </c>
      <c r="BG452" s="138">
        <f>IF(U452="zákl. prenesená",N452,0)</f>
        <v>0</v>
      </c>
      <c r="BH452" s="138">
        <f>IF(U452="zníž. prenesená",N452,0)</f>
        <v>0</v>
      </c>
      <c r="BI452" s="138">
        <f>IF(U452="nulová",N452,0)</f>
        <v>0</v>
      </c>
      <c r="BJ452" s="24" t="s">
        <v>86</v>
      </c>
      <c r="BK452" s="224">
        <f>ROUND(L452*K452,3)</f>
        <v>0</v>
      </c>
      <c r="BL452" s="24" t="s">
        <v>299</v>
      </c>
      <c r="BM452" s="24" t="s">
        <v>1340</v>
      </c>
    </row>
    <row r="453" s="1" customFormat="1" ht="38.25" customHeight="1">
      <c r="B453" s="179"/>
      <c r="C453" s="266" t="s">
        <v>1341</v>
      </c>
      <c r="D453" s="266" t="s">
        <v>294</v>
      </c>
      <c r="E453" s="267" t="s">
        <v>1342</v>
      </c>
      <c r="F453" s="268" t="s">
        <v>1343</v>
      </c>
      <c r="G453" s="268"/>
      <c r="H453" s="268"/>
      <c r="I453" s="268"/>
      <c r="J453" s="269" t="s">
        <v>297</v>
      </c>
      <c r="K453" s="270">
        <v>6</v>
      </c>
      <c r="L453" s="271">
        <v>0</v>
      </c>
      <c r="M453" s="271"/>
      <c r="N453" s="270">
        <f>ROUND(L453*K453,3)</f>
        <v>0</v>
      </c>
      <c r="O453" s="219"/>
      <c r="P453" s="219"/>
      <c r="Q453" s="219"/>
      <c r="R453" s="183"/>
      <c r="T453" s="221" t="s">
        <v>5</v>
      </c>
      <c r="U453" s="58" t="s">
        <v>44</v>
      </c>
      <c r="V453" s="49"/>
      <c r="W453" s="222">
        <f>V453*K453</f>
        <v>0</v>
      </c>
      <c r="X453" s="222">
        <v>0</v>
      </c>
      <c r="Y453" s="222">
        <f>X453*K453</f>
        <v>0</v>
      </c>
      <c r="Z453" s="222">
        <v>0</v>
      </c>
      <c r="AA453" s="223">
        <f>Z453*K453</f>
        <v>0</v>
      </c>
      <c r="AR453" s="24" t="s">
        <v>371</v>
      </c>
      <c r="AT453" s="24" t="s">
        <v>294</v>
      </c>
      <c r="AU453" s="24" t="s">
        <v>86</v>
      </c>
      <c r="AY453" s="24" t="s">
        <v>165</v>
      </c>
      <c r="BE453" s="138">
        <f>IF(U453="základná",N453,0)</f>
        <v>0</v>
      </c>
      <c r="BF453" s="138">
        <f>IF(U453="znížená",N453,0)</f>
        <v>0</v>
      </c>
      <c r="BG453" s="138">
        <f>IF(U453="zákl. prenesená",N453,0)</f>
        <v>0</v>
      </c>
      <c r="BH453" s="138">
        <f>IF(U453="zníž. prenesená",N453,0)</f>
        <v>0</v>
      </c>
      <c r="BI453" s="138">
        <f>IF(U453="nulová",N453,0)</f>
        <v>0</v>
      </c>
      <c r="BJ453" s="24" t="s">
        <v>86</v>
      </c>
      <c r="BK453" s="224">
        <f>ROUND(L453*K453,3)</f>
        <v>0</v>
      </c>
      <c r="BL453" s="24" t="s">
        <v>299</v>
      </c>
      <c r="BM453" s="24" t="s">
        <v>1344</v>
      </c>
    </row>
    <row r="454" s="1" customFormat="1" ht="25.5" customHeight="1">
      <c r="B454" s="179"/>
      <c r="C454" s="215" t="s">
        <v>1345</v>
      </c>
      <c r="D454" s="215" t="s">
        <v>166</v>
      </c>
      <c r="E454" s="216" t="s">
        <v>1346</v>
      </c>
      <c r="F454" s="217" t="s">
        <v>1347</v>
      </c>
      <c r="G454" s="217"/>
      <c r="H454" s="217"/>
      <c r="I454" s="217"/>
      <c r="J454" s="218" t="s">
        <v>297</v>
      </c>
      <c r="K454" s="219">
        <v>1</v>
      </c>
      <c r="L454" s="220">
        <v>0</v>
      </c>
      <c r="M454" s="220"/>
      <c r="N454" s="219">
        <f>ROUND(L454*K454,3)</f>
        <v>0</v>
      </c>
      <c r="O454" s="219"/>
      <c r="P454" s="219"/>
      <c r="Q454" s="219"/>
      <c r="R454" s="183"/>
      <c r="T454" s="221" t="s">
        <v>5</v>
      </c>
      <c r="U454" s="58" t="s">
        <v>44</v>
      </c>
      <c r="V454" s="49"/>
      <c r="W454" s="222">
        <f>V454*K454</f>
        <v>0</v>
      </c>
      <c r="X454" s="222">
        <v>0</v>
      </c>
      <c r="Y454" s="222">
        <f>X454*K454</f>
        <v>0</v>
      </c>
      <c r="Z454" s="222">
        <v>0</v>
      </c>
      <c r="AA454" s="223">
        <f>Z454*K454</f>
        <v>0</v>
      </c>
      <c r="AR454" s="24" t="s">
        <v>299</v>
      </c>
      <c r="AT454" s="24" t="s">
        <v>166</v>
      </c>
      <c r="AU454" s="24" t="s">
        <v>86</v>
      </c>
      <c r="AY454" s="24" t="s">
        <v>165</v>
      </c>
      <c r="BE454" s="138">
        <f>IF(U454="základná",N454,0)</f>
        <v>0</v>
      </c>
      <c r="BF454" s="138">
        <f>IF(U454="znížená",N454,0)</f>
        <v>0</v>
      </c>
      <c r="BG454" s="138">
        <f>IF(U454="zákl. prenesená",N454,0)</f>
        <v>0</v>
      </c>
      <c r="BH454" s="138">
        <f>IF(U454="zníž. prenesená",N454,0)</f>
        <v>0</v>
      </c>
      <c r="BI454" s="138">
        <f>IF(U454="nulová",N454,0)</f>
        <v>0</v>
      </c>
      <c r="BJ454" s="24" t="s">
        <v>86</v>
      </c>
      <c r="BK454" s="224">
        <f>ROUND(L454*K454,3)</f>
        <v>0</v>
      </c>
      <c r="BL454" s="24" t="s">
        <v>299</v>
      </c>
      <c r="BM454" s="24" t="s">
        <v>1348</v>
      </c>
    </row>
    <row r="455" s="1" customFormat="1" ht="38.25" customHeight="1">
      <c r="B455" s="179"/>
      <c r="C455" s="266" t="s">
        <v>1349</v>
      </c>
      <c r="D455" s="266" t="s">
        <v>294</v>
      </c>
      <c r="E455" s="267" t="s">
        <v>1350</v>
      </c>
      <c r="F455" s="268" t="s">
        <v>1351</v>
      </c>
      <c r="G455" s="268"/>
      <c r="H455" s="268"/>
      <c r="I455" s="268"/>
      <c r="J455" s="269" t="s">
        <v>297</v>
      </c>
      <c r="K455" s="270">
        <v>1</v>
      </c>
      <c r="L455" s="271">
        <v>0</v>
      </c>
      <c r="M455" s="271"/>
      <c r="N455" s="270">
        <f>ROUND(L455*K455,3)</f>
        <v>0</v>
      </c>
      <c r="O455" s="219"/>
      <c r="P455" s="219"/>
      <c r="Q455" s="219"/>
      <c r="R455" s="183"/>
      <c r="T455" s="221" t="s">
        <v>5</v>
      </c>
      <c r="U455" s="58" t="s">
        <v>44</v>
      </c>
      <c r="V455" s="49"/>
      <c r="W455" s="222">
        <f>V455*K455</f>
        <v>0</v>
      </c>
      <c r="X455" s="222">
        <v>0</v>
      </c>
      <c r="Y455" s="222">
        <f>X455*K455</f>
        <v>0</v>
      </c>
      <c r="Z455" s="222">
        <v>0</v>
      </c>
      <c r="AA455" s="223">
        <f>Z455*K455</f>
        <v>0</v>
      </c>
      <c r="AR455" s="24" t="s">
        <v>371</v>
      </c>
      <c r="AT455" s="24" t="s">
        <v>294</v>
      </c>
      <c r="AU455" s="24" t="s">
        <v>86</v>
      </c>
      <c r="AY455" s="24" t="s">
        <v>165</v>
      </c>
      <c r="BE455" s="138">
        <f>IF(U455="základná",N455,0)</f>
        <v>0</v>
      </c>
      <c r="BF455" s="138">
        <f>IF(U455="znížená",N455,0)</f>
        <v>0</v>
      </c>
      <c r="BG455" s="138">
        <f>IF(U455="zákl. prenesená",N455,0)</f>
        <v>0</v>
      </c>
      <c r="BH455" s="138">
        <f>IF(U455="zníž. prenesená",N455,0)</f>
        <v>0</v>
      </c>
      <c r="BI455" s="138">
        <f>IF(U455="nulová",N455,0)</f>
        <v>0</v>
      </c>
      <c r="BJ455" s="24" t="s">
        <v>86</v>
      </c>
      <c r="BK455" s="224">
        <f>ROUND(L455*K455,3)</f>
        <v>0</v>
      </c>
      <c r="BL455" s="24" t="s">
        <v>299</v>
      </c>
      <c r="BM455" s="24" t="s">
        <v>1352</v>
      </c>
    </row>
    <row r="456" s="1" customFormat="1" ht="25.5" customHeight="1">
      <c r="B456" s="179"/>
      <c r="C456" s="215" t="s">
        <v>1353</v>
      </c>
      <c r="D456" s="215" t="s">
        <v>166</v>
      </c>
      <c r="E456" s="216" t="s">
        <v>1354</v>
      </c>
      <c r="F456" s="217" t="s">
        <v>1355</v>
      </c>
      <c r="G456" s="217"/>
      <c r="H456" s="217"/>
      <c r="I456" s="217"/>
      <c r="J456" s="218" t="s">
        <v>297</v>
      </c>
      <c r="K456" s="219">
        <v>9</v>
      </c>
      <c r="L456" s="220">
        <v>0</v>
      </c>
      <c r="M456" s="220"/>
      <c r="N456" s="219">
        <f>ROUND(L456*K456,3)</f>
        <v>0</v>
      </c>
      <c r="O456" s="219"/>
      <c r="P456" s="219"/>
      <c r="Q456" s="219"/>
      <c r="R456" s="183"/>
      <c r="T456" s="221" t="s">
        <v>5</v>
      </c>
      <c r="U456" s="58" t="s">
        <v>44</v>
      </c>
      <c r="V456" s="49"/>
      <c r="W456" s="222">
        <f>V456*K456</f>
        <v>0</v>
      </c>
      <c r="X456" s="222">
        <v>0.00045399999999999998</v>
      </c>
      <c r="Y456" s="222">
        <f>X456*K456</f>
        <v>0.0040859999999999994</v>
      </c>
      <c r="Z456" s="222">
        <v>0</v>
      </c>
      <c r="AA456" s="223">
        <f>Z456*K456</f>
        <v>0</v>
      </c>
      <c r="AR456" s="24" t="s">
        <v>299</v>
      </c>
      <c r="AT456" s="24" t="s">
        <v>166</v>
      </c>
      <c r="AU456" s="24" t="s">
        <v>86</v>
      </c>
      <c r="AY456" s="24" t="s">
        <v>165</v>
      </c>
      <c r="BE456" s="138">
        <f>IF(U456="základná",N456,0)</f>
        <v>0</v>
      </c>
      <c r="BF456" s="138">
        <f>IF(U456="znížená",N456,0)</f>
        <v>0</v>
      </c>
      <c r="BG456" s="138">
        <f>IF(U456="zákl. prenesená",N456,0)</f>
        <v>0</v>
      </c>
      <c r="BH456" s="138">
        <f>IF(U456="zníž. prenesená",N456,0)</f>
        <v>0</v>
      </c>
      <c r="BI456" s="138">
        <f>IF(U456="nulová",N456,0)</f>
        <v>0</v>
      </c>
      <c r="BJ456" s="24" t="s">
        <v>86</v>
      </c>
      <c r="BK456" s="224">
        <f>ROUND(L456*K456,3)</f>
        <v>0</v>
      </c>
      <c r="BL456" s="24" t="s">
        <v>299</v>
      </c>
      <c r="BM456" s="24" t="s">
        <v>1356</v>
      </c>
    </row>
    <row r="457" s="1" customFormat="1" ht="16.5" customHeight="1">
      <c r="B457" s="179"/>
      <c r="C457" s="266" t="s">
        <v>1357</v>
      </c>
      <c r="D457" s="266" t="s">
        <v>294</v>
      </c>
      <c r="E457" s="267" t="s">
        <v>1358</v>
      </c>
      <c r="F457" s="268" t="s">
        <v>1359</v>
      </c>
      <c r="G457" s="268"/>
      <c r="H457" s="268"/>
      <c r="I457" s="268"/>
      <c r="J457" s="269" t="s">
        <v>297</v>
      </c>
      <c r="K457" s="270">
        <v>9</v>
      </c>
      <c r="L457" s="271">
        <v>0</v>
      </c>
      <c r="M457" s="271"/>
      <c r="N457" s="270">
        <f>ROUND(L457*K457,3)</f>
        <v>0</v>
      </c>
      <c r="O457" s="219"/>
      <c r="P457" s="219"/>
      <c r="Q457" s="219"/>
      <c r="R457" s="183"/>
      <c r="T457" s="221" t="s">
        <v>5</v>
      </c>
      <c r="U457" s="58" t="s">
        <v>44</v>
      </c>
      <c r="V457" s="49"/>
      <c r="W457" s="222">
        <f>V457*K457</f>
        <v>0</v>
      </c>
      <c r="X457" s="222">
        <v>0.029999999999999999</v>
      </c>
      <c r="Y457" s="222">
        <f>X457*K457</f>
        <v>0.27000000000000002</v>
      </c>
      <c r="Z457" s="222">
        <v>0</v>
      </c>
      <c r="AA457" s="223">
        <f>Z457*K457</f>
        <v>0</v>
      </c>
      <c r="AR457" s="24" t="s">
        <v>371</v>
      </c>
      <c r="AT457" s="24" t="s">
        <v>294</v>
      </c>
      <c r="AU457" s="24" t="s">
        <v>86</v>
      </c>
      <c r="AY457" s="24" t="s">
        <v>165</v>
      </c>
      <c r="BE457" s="138">
        <f>IF(U457="základná",N457,0)</f>
        <v>0</v>
      </c>
      <c r="BF457" s="138">
        <f>IF(U457="znížená",N457,0)</f>
        <v>0</v>
      </c>
      <c r="BG457" s="138">
        <f>IF(U457="zákl. prenesená",N457,0)</f>
        <v>0</v>
      </c>
      <c r="BH457" s="138">
        <f>IF(U457="zníž. prenesená",N457,0)</f>
        <v>0</v>
      </c>
      <c r="BI457" s="138">
        <f>IF(U457="nulová",N457,0)</f>
        <v>0</v>
      </c>
      <c r="BJ457" s="24" t="s">
        <v>86</v>
      </c>
      <c r="BK457" s="224">
        <f>ROUND(L457*K457,3)</f>
        <v>0</v>
      </c>
      <c r="BL457" s="24" t="s">
        <v>299</v>
      </c>
      <c r="BM457" s="24" t="s">
        <v>1360</v>
      </c>
    </row>
    <row r="458" s="1" customFormat="1" ht="25.5" customHeight="1">
      <c r="B458" s="179"/>
      <c r="C458" s="215" t="s">
        <v>1361</v>
      </c>
      <c r="D458" s="215" t="s">
        <v>166</v>
      </c>
      <c r="E458" s="216" t="s">
        <v>690</v>
      </c>
      <c r="F458" s="217" t="s">
        <v>691</v>
      </c>
      <c r="G458" s="217"/>
      <c r="H458" s="217"/>
      <c r="I458" s="217"/>
      <c r="J458" s="218" t="s">
        <v>426</v>
      </c>
      <c r="K458" s="220">
        <v>0</v>
      </c>
      <c r="L458" s="220">
        <v>0</v>
      </c>
      <c r="M458" s="220"/>
      <c r="N458" s="219">
        <f>ROUND(L458*K458,3)</f>
        <v>0</v>
      </c>
      <c r="O458" s="219"/>
      <c r="P458" s="219"/>
      <c r="Q458" s="219"/>
      <c r="R458" s="183"/>
      <c r="T458" s="221" t="s">
        <v>5</v>
      </c>
      <c r="U458" s="58" t="s">
        <v>44</v>
      </c>
      <c r="V458" s="49"/>
      <c r="W458" s="222">
        <f>V458*K458</f>
        <v>0</v>
      </c>
      <c r="X458" s="222">
        <v>0</v>
      </c>
      <c r="Y458" s="222">
        <f>X458*K458</f>
        <v>0</v>
      </c>
      <c r="Z458" s="222">
        <v>0</v>
      </c>
      <c r="AA458" s="223">
        <f>Z458*K458</f>
        <v>0</v>
      </c>
      <c r="AR458" s="24" t="s">
        <v>299</v>
      </c>
      <c r="AT458" s="24" t="s">
        <v>166</v>
      </c>
      <c r="AU458" s="24" t="s">
        <v>86</v>
      </c>
      <c r="AY458" s="24" t="s">
        <v>165</v>
      </c>
      <c r="BE458" s="138">
        <f>IF(U458="základná",N458,0)</f>
        <v>0</v>
      </c>
      <c r="BF458" s="138">
        <f>IF(U458="znížená",N458,0)</f>
        <v>0</v>
      </c>
      <c r="BG458" s="138">
        <f>IF(U458="zákl. prenesená",N458,0)</f>
        <v>0</v>
      </c>
      <c r="BH458" s="138">
        <f>IF(U458="zníž. prenesená",N458,0)</f>
        <v>0</v>
      </c>
      <c r="BI458" s="138">
        <f>IF(U458="nulová",N458,0)</f>
        <v>0</v>
      </c>
      <c r="BJ458" s="24" t="s">
        <v>86</v>
      </c>
      <c r="BK458" s="224">
        <f>ROUND(L458*K458,3)</f>
        <v>0</v>
      </c>
      <c r="BL458" s="24" t="s">
        <v>299</v>
      </c>
      <c r="BM458" s="24" t="s">
        <v>1362</v>
      </c>
    </row>
    <row r="459" s="9" customFormat="1" ht="29.88" customHeight="1">
      <c r="B459" s="201"/>
      <c r="C459" s="202"/>
      <c r="D459" s="212" t="s">
        <v>696</v>
      </c>
      <c r="E459" s="212"/>
      <c r="F459" s="212"/>
      <c r="G459" s="212"/>
      <c r="H459" s="212"/>
      <c r="I459" s="212"/>
      <c r="J459" s="212"/>
      <c r="K459" s="212"/>
      <c r="L459" s="212"/>
      <c r="M459" s="212"/>
      <c r="N459" s="225">
        <f>BK459</f>
        <v>0</v>
      </c>
      <c r="O459" s="226"/>
      <c r="P459" s="226"/>
      <c r="Q459" s="226"/>
      <c r="R459" s="205"/>
      <c r="T459" s="206"/>
      <c r="U459" s="202"/>
      <c r="V459" s="202"/>
      <c r="W459" s="207">
        <f>SUM(W460:W465)</f>
        <v>0</v>
      </c>
      <c r="X459" s="202"/>
      <c r="Y459" s="207">
        <f>SUM(Y460:Y465)</f>
        <v>0</v>
      </c>
      <c r="Z459" s="202"/>
      <c r="AA459" s="208">
        <f>SUM(AA460:AA465)</f>
        <v>0.086849999999999997</v>
      </c>
      <c r="AR459" s="209" t="s">
        <v>86</v>
      </c>
      <c r="AT459" s="210" t="s">
        <v>76</v>
      </c>
      <c r="AU459" s="210" t="s">
        <v>83</v>
      </c>
      <c r="AY459" s="209" t="s">
        <v>165</v>
      </c>
      <c r="BK459" s="211">
        <f>SUM(BK460:BK465)</f>
        <v>0</v>
      </c>
    </row>
    <row r="460" s="1" customFormat="1" ht="38.25" customHeight="1">
      <c r="B460" s="179"/>
      <c r="C460" s="215" t="s">
        <v>1363</v>
      </c>
      <c r="D460" s="215" t="s">
        <v>166</v>
      </c>
      <c r="E460" s="216" t="s">
        <v>1364</v>
      </c>
      <c r="F460" s="217" t="s">
        <v>1365</v>
      </c>
      <c r="G460" s="217"/>
      <c r="H460" s="217"/>
      <c r="I460" s="217"/>
      <c r="J460" s="218" t="s">
        <v>286</v>
      </c>
      <c r="K460" s="219">
        <v>21.600000000000001</v>
      </c>
      <c r="L460" s="220">
        <v>0</v>
      </c>
      <c r="M460" s="220"/>
      <c r="N460" s="219">
        <f>ROUND(L460*K460,3)</f>
        <v>0</v>
      </c>
      <c r="O460" s="219"/>
      <c r="P460" s="219"/>
      <c r="Q460" s="219"/>
      <c r="R460" s="183"/>
      <c r="T460" s="221" t="s">
        <v>5</v>
      </c>
      <c r="U460" s="58" t="s">
        <v>44</v>
      </c>
      <c r="V460" s="49"/>
      <c r="W460" s="222">
        <f>V460*K460</f>
        <v>0</v>
      </c>
      <c r="X460" s="222">
        <v>0</v>
      </c>
      <c r="Y460" s="222">
        <f>X460*K460</f>
        <v>0</v>
      </c>
      <c r="Z460" s="222">
        <v>0</v>
      </c>
      <c r="AA460" s="223">
        <f>Z460*K460</f>
        <v>0</v>
      </c>
      <c r="AR460" s="24" t="s">
        <v>299</v>
      </c>
      <c r="AT460" s="24" t="s">
        <v>166</v>
      </c>
      <c r="AU460" s="24" t="s">
        <v>86</v>
      </c>
      <c r="AY460" s="24" t="s">
        <v>165</v>
      </c>
      <c r="BE460" s="138">
        <f>IF(U460="základná",N460,0)</f>
        <v>0</v>
      </c>
      <c r="BF460" s="138">
        <f>IF(U460="znížená",N460,0)</f>
        <v>0</v>
      </c>
      <c r="BG460" s="138">
        <f>IF(U460="zákl. prenesená",N460,0)</f>
        <v>0</v>
      </c>
      <c r="BH460" s="138">
        <f>IF(U460="zníž. prenesená",N460,0)</f>
        <v>0</v>
      </c>
      <c r="BI460" s="138">
        <f>IF(U460="nulová",N460,0)</f>
        <v>0</v>
      </c>
      <c r="BJ460" s="24" t="s">
        <v>86</v>
      </c>
      <c r="BK460" s="224">
        <f>ROUND(L460*K460,3)</f>
        <v>0</v>
      </c>
      <c r="BL460" s="24" t="s">
        <v>299</v>
      </c>
      <c r="BM460" s="24" t="s">
        <v>1366</v>
      </c>
    </row>
    <row r="461" s="10" customFormat="1" ht="25.5" customHeight="1">
      <c r="B461" s="227"/>
      <c r="C461" s="228"/>
      <c r="D461" s="228"/>
      <c r="E461" s="229" t="s">
        <v>5</v>
      </c>
      <c r="F461" s="230" t="s">
        <v>1367</v>
      </c>
      <c r="G461" s="231"/>
      <c r="H461" s="231"/>
      <c r="I461" s="231"/>
      <c r="J461" s="228"/>
      <c r="K461" s="232">
        <v>21.600000000000001</v>
      </c>
      <c r="L461" s="228"/>
      <c r="M461" s="228"/>
      <c r="N461" s="228"/>
      <c r="O461" s="228"/>
      <c r="P461" s="228"/>
      <c r="Q461" s="228"/>
      <c r="R461" s="233"/>
      <c r="T461" s="234"/>
      <c r="U461" s="228"/>
      <c r="V461" s="228"/>
      <c r="W461" s="228"/>
      <c r="X461" s="228"/>
      <c r="Y461" s="228"/>
      <c r="Z461" s="228"/>
      <c r="AA461" s="235"/>
      <c r="AT461" s="236" t="s">
        <v>175</v>
      </c>
      <c r="AU461" s="236" t="s">
        <v>86</v>
      </c>
      <c r="AV461" s="10" t="s">
        <v>86</v>
      </c>
      <c r="AW461" s="10" t="s">
        <v>33</v>
      </c>
      <c r="AX461" s="10" t="s">
        <v>77</v>
      </c>
      <c r="AY461" s="236" t="s">
        <v>165</v>
      </c>
    </row>
    <row r="462" s="11" customFormat="1" ht="16.5" customHeight="1">
      <c r="B462" s="238"/>
      <c r="C462" s="239"/>
      <c r="D462" s="239"/>
      <c r="E462" s="240" t="s">
        <v>5</v>
      </c>
      <c r="F462" s="241" t="s">
        <v>183</v>
      </c>
      <c r="G462" s="239"/>
      <c r="H462" s="239"/>
      <c r="I462" s="239"/>
      <c r="J462" s="239"/>
      <c r="K462" s="242">
        <v>21.600000000000001</v>
      </c>
      <c r="L462" s="239"/>
      <c r="M462" s="239"/>
      <c r="N462" s="239"/>
      <c r="O462" s="239"/>
      <c r="P462" s="239"/>
      <c r="Q462" s="239"/>
      <c r="R462" s="243"/>
      <c r="T462" s="244"/>
      <c r="U462" s="239"/>
      <c r="V462" s="239"/>
      <c r="W462" s="239"/>
      <c r="X462" s="239"/>
      <c r="Y462" s="239"/>
      <c r="Z462" s="239"/>
      <c r="AA462" s="245"/>
      <c r="AT462" s="246" t="s">
        <v>175</v>
      </c>
      <c r="AU462" s="246" t="s">
        <v>86</v>
      </c>
      <c r="AV462" s="11" t="s">
        <v>92</v>
      </c>
      <c r="AW462" s="11" t="s">
        <v>33</v>
      </c>
      <c r="AX462" s="11" t="s">
        <v>83</v>
      </c>
      <c r="AY462" s="246" t="s">
        <v>165</v>
      </c>
    </row>
    <row r="463" s="1" customFormat="1" ht="16.5" customHeight="1">
      <c r="B463" s="179"/>
      <c r="C463" s="266" t="s">
        <v>1368</v>
      </c>
      <c r="D463" s="266" t="s">
        <v>294</v>
      </c>
      <c r="E463" s="267" t="s">
        <v>1369</v>
      </c>
      <c r="F463" s="268" t="s">
        <v>1370</v>
      </c>
      <c r="G463" s="268"/>
      <c r="H463" s="268"/>
      <c r="I463" s="268"/>
      <c r="J463" s="269" t="s">
        <v>421</v>
      </c>
      <c r="K463" s="270">
        <v>21.600000000000001</v>
      </c>
      <c r="L463" s="271">
        <v>0</v>
      </c>
      <c r="M463" s="271"/>
      <c r="N463" s="270">
        <f>ROUND(L463*K463,3)</f>
        <v>0</v>
      </c>
      <c r="O463" s="219"/>
      <c r="P463" s="219"/>
      <c r="Q463" s="219"/>
      <c r="R463" s="183"/>
      <c r="T463" s="221" t="s">
        <v>5</v>
      </c>
      <c r="U463" s="58" t="s">
        <v>44</v>
      </c>
      <c r="V463" s="49"/>
      <c r="W463" s="222">
        <f>V463*K463</f>
        <v>0</v>
      </c>
      <c r="X463" s="222">
        <v>0</v>
      </c>
      <c r="Y463" s="222">
        <f>X463*K463</f>
        <v>0</v>
      </c>
      <c r="Z463" s="222">
        <v>0</v>
      </c>
      <c r="AA463" s="223">
        <f>Z463*K463</f>
        <v>0</v>
      </c>
      <c r="AR463" s="24" t="s">
        <v>371</v>
      </c>
      <c r="AT463" s="24" t="s">
        <v>294</v>
      </c>
      <c r="AU463" s="24" t="s">
        <v>86</v>
      </c>
      <c r="AY463" s="24" t="s">
        <v>165</v>
      </c>
      <c r="BE463" s="138">
        <f>IF(U463="základná",N463,0)</f>
        <v>0</v>
      </c>
      <c r="BF463" s="138">
        <f>IF(U463="znížená",N463,0)</f>
        <v>0</v>
      </c>
      <c r="BG463" s="138">
        <f>IF(U463="zákl. prenesená",N463,0)</f>
        <v>0</v>
      </c>
      <c r="BH463" s="138">
        <f>IF(U463="zníž. prenesená",N463,0)</f>
        <v>0</v>
      </c>
      <c r="BI463" s="138">
        <f>IF(U463="nulová",N463,0)</f>
        <v>0</v>
      </c>
      <c r="BJ463" s="24" t="s">
        <v>86</v>
      </c>
      <c r="BK463" s="224">
        <f>ROUND(L463*K463,3)</f>
        <v>0</v>
      </c>
      <c r="BL463" s="24" t="s">
        <v>299</v>
      </c>
      <c r="BM463" s="24" t="s">
        <v>1371</v>
      </c>
    </row>
    <row r="464" s="1" customFormat="1" ht="25.5" customHeight="1">
      <c r="B464" s="179"/>
      <c r="C464" s="215" t="s">
        <v>1372</v>
      </c>
      <c r="D464" s="215" t="s">
        <v>166</v>
      </c>
      <c r="E464" s="216" t="s">
        <v>1373</v>
      </c>
      <c r="F464" s="217" t="s">
        <v>1374</v>
      </c>
      <c r="G464" s="217"/>
      <c r="H464" s="217"/>
      <c r="I464" s="217"/>
      <c r="J464" s="218" t="s">
        <v>286</v>
      </c>
      <c r="K464" s="219">
        <v>9.6500000000000004</v>
      </c>
      <c r="L464" s="220">
        <v>0</v>
      </c>
      <c r="M464" s="220"/>
      <c r="N464" s="219">
        <f>ROUND(L464*K464,3)</f>
        <v>0</v>
      </c>
      <c r="O464" s="219"/>
      <c r="P464" s="219"/>
      <c r="Q464" s="219"/>
      <c r="R464" s="183"/>
      <c r="T464" s="221" t="s">
        <v>5</v>
      </c>
      <c r="U464" s="58" t="s">
        <v>44</v>
      </c>
      <c r="V464" s="49"/>
      <c r="W464" s="222">
        <f>V464*K464</f>
        <v>0</v>
      </c>
      <c r="X464" s="222">
        <v>0</v>
      </c>
      <c r="Y464" s="222">
        <f>X464*K464</f>
        <v>0</v>
      </c>
      <c r="Z464" s="222">
        <v>0.0089999999999999993</v>
      </c>
      <c r="AA464" s="223">
        <f>Z464*K464</f>
        <v>0.086849999999999997</v>
      </c>
      <c r="AR464" s="24" t="s">
        <v>299</v>
      </c>
      <c r="AT464" s="24" t="s">
        <v>166</v>
      </c>
      <c r="AU464" s="24" t="s">
        <v>86</v>
      </c>
      <c r="AY464" s="24" t="s">
        <v>165</v>
      </c>
      <c r="BE464" s="138">
        <f>IF(U464="základná",N464,0)</f>
        <v>0</v>
      </c>
      <c r="BF464" s="138">
        <f>IF(U464="znížená",N464,0)</f>
        <v>0</v>
      </c>
      <c r="BG464" s="138">
        <f>IF(U464="zákl. prenesená",N464,0)</f>
        <v>0</v>
      </c>
      <c r="BH464" s="138">
        <f>IF(U464="zníž. prenesená",N464,0)</f>
        <v>0</v>
      </c>
      <c r="BI464" s="138">
        <f>IF(U464="nulová",N464,0)</f>
        <v>0</v>
      </c>
      <c r="BJ464" s="24" t="s">
        <v>86</v>
      </c>
      <c r="BK464" s="224">
        <f>ROUND(L464*K464,3)</f>
        <v>0</v>
      </c>
      <c r="BL464" s="24" t="s">
        <v>299</v>
      </c>
      <c r="BM464" s="24" t="s">
        <v>1375</v>
      </c>
    </row>
    <row r="465" s="1" customFormat="1" ht="38.25" customHeight="1">
      <c r="B465" s="179"/>
      <c r="C465" s="215" t="s">
        <v>1376</v>
      </c>
      <c r="D465" s="215" t="s">
        <v>166</v>
      </c>
      <c r="E465" s="216" t="s">
        <v>816</v>
      </c>
      <c r="F465" s="217" t="s">
        <v>817</v>
      </c>
      <c r="G465" s="217"/>
      <c r="H465" s="217"/>
      <c r="I465" s="217"/>
      <c r="J465" s="218" t="s">
        <v>426</v>
      </c>
      <c r="K465" s="220">
        <v>0</v>
      </c>
      <c r="L465" s="220">
        <v>0</v>
      </c>
      <c r="M465" s="220"/>
      <c r="N465" s="219">
        <f>ROUND(L465*K465,3)</f>
        <v>0</v>
      </c>
      <c r="O465" s="219"/>
      <c r="P465" s="219"/>
      <c r="Q465" s="219"/>
      <c r="R465" s="183"/>
      <c r="T465" s="221" t="s">
        <v>5</v>
      </c>
      <c r="U465" s="58" t="s">
        <v>44</v>
      </c>
      <c r="V465" s="49"/>
      <c r="W465" s="222">
        <f>V465*K465</f>
        <v>0</v>
      </c>
      <c r="X465" s="222">
        <v>0</v>
      </c>
      <c r="Y465" s="222">
        <f>X465*K465</f>
        <v>0</v>
      </c>
      <c r="Z465" s="222">
        <v>0</v>
      </c>
      <c r="AA465" s="223">
        <f>Z465*K465</f>
        <v>0</v>
      </c>
      <c r="AR465" s="24" t="s">
        <v>299</v>
      </c>
      <c r="AT465" s="24" t="s">
        <v>166</v>
      </c>
      <c r="AU465" s="24" t="s">
        <v>86</v>
      </c>
      <c r="AY465" s="24" t="s">
        <v>165</v>
      </c>
      <c r="BE465" s="138">
        <f>IF(U465="základná",N465,0)</f>
        <v>0</v>
      </c>
      <c r="BF465" s="138">
        <f>IF(U465="znížená",N465,0)</f>
        <v>0</v>
      </c>
      <c r="BG465" s="138">
        <f>IF(U465="zákl. prenesená",N465,0)</f>
        <v>0</v>
      </c>
      <c r="BH465" s="138">
        <f>IF(U465="zníž. prenesená",N465,0)</f>
        <v>0</v>
      </c>
      <c r="BI465" s="138">
        <f>IF(U465="nulová",N465,0)</f>
        <v>0</v>
      </c>
      <c r="BJ465" s="24" t="s">
        <v>86</v>
      </c>
      <c r="BK465" s="224">
        <f>ROUND(L465*K465,3)</f>
        <v>0</v>
      </c>
      <c r="BL465" s="24" t="s">
        <v>299</v>
      </c>
      <c r="BM465" s="24" t="s">
        <v>1377</v>
      </c>
    </row>
    <row r="466" s="9" customFormat="1" ht="29.88" customHeight="1">
      <c r="B466" s="201"/>
      <c r="C466" s="202"/>
      <c r="D466" s="212" t="s">
        <v>826</v>
      </c>
      <c r="E466" s="212"/>
      <c r="F466" s="212"/>
      <c r="G466" s="212"/>
      <c r="H466" s="212"/>
      <c r="I466" s="212"/>
      <c r="J466" s="212"/>
      <c r="K466" s="212"/>
      <c r="L466" s="212"/>
      <c r="M466" s="212"/>
      <c r="N466" s="225">
        <f>BK466</f>
        <v>0</v>
      </c>
      <c r="O466" s="226"/>
      <c r="P466" s="226"/>
      <c r="Q466" s="226"/>
      <c r="R466" s="205"/>
      <c r="T466" s="206"/>
      <c r="U466" s="202"/>
      <c r="V466" s="202"/>
      <c r="W466" s="207">
        <f>SUM(W467:W482)</f>
        <v>0</v>
      </c>
      <c r="X466" s="202"/>
      <c r="Y466" s="207">
        <f>SUM(Y467:Y482)</f>
        <v>2.0685346999999998</v>
      </c>
      <c r="Z466" s="202"/>
      <c r="AA466" s="208">
        <f>SUM(AA467:AA482)</f>
        <v>0</v>
      </c>
      <c r="AR466" s="209" t="s">
        <v>86</v>
      </c>
      <c r="AT466" s="210" t="s">
        <v>76</v>
      </c>
      <c r="AU466" s="210" t="s">
        <v>83</v>
      </c>
      <c r="AY466" s="209" t="s">
        <v>165</v>
      </c>
      <c r="BK466" s="211">
        <f>SUM(BK467:BK482)</f>
        <v>0</v>
      </c>
    </row>
    <row r="467" s="1" customFormat="1" ht="16.5" customHeight="1">
      <c r="B467" s="179"/>
      <c r="C467" s="215" t="s">
        <v>1378</v>
      </c>
      <c r="D467" s="215" t="s">
        <v>166</v>
      </c>
      <c r="E467" s="216" t="s">
        <v>1379</v>
      </c>
      <c r="F467" s="217" t="s">
        <v>1380</v>
      </c>
      <c r="G467" s="217"/>
      <c r="H467" s="217"/>
      <c r="I467" s="217"/>
      <c r="J467" s="218" t="s">
        <v>286</v>
      </c>
      <c r="K467" s="219">
        <v>53.359999999999999</v>
      </c>
      <c r="L467" s="220">
        <v>0</v>
      </c>
      <c r="M467" s="220"/>
      <c r="N467" s="219">
        <f>ROUND(L467*K467,3)</f>
        <v>0</v>
      </c>
      <c r="O467" s="219"/>
      <c r="P467" s="219"/>
      <c r="Q467" s="219"/>
      <c r="R467" s="183"/>
      <c r="T467" s="221" t="s">
        <v>5</v>
      </c>
      <c r="U467" s="58" t="s">
        <v>44</v>
      </c>
      <c r="V467" s="49"/>
      <c r="W467" s="222">
        <f>V467*K467</f>
        <v>0</v>
      </c>
      <c r="X467" s="222">
        <v>0.0011800000000000001</v>
      </c>
      <c r="Y467" s="222">
        <f>X467*K467</f>
        <v>0.062964800000000001</v>
      </c>
      <c r="Z467" s="222">
        <v>0</v>
      </c>
      <c r="AA467" s="223">
        <f>Z467*K467</f>
        <v>0</v>
      </c>
      <c r="AR467" s="24" t="s">
        <v>299</v>
      </c>
      <c r="AT467" s="24" t="s">
        <v>166</v>
      </c>
      <c r="AU467" s="24" t="s">
        <v>86</v>
      </c>
      <c r="AY467" s="24" t="s">
        <v>165</v>
      </c>
      <c r="BE467" s="138">
        <f>IF(U467="základná",N467,0)</f>
        <v>0</v>
      </c>
      <c r="BF467" s="138">
        <f>IF(U467="znížená",N467,0)</f>
        <v>0</v>
      </c>
      <c r="BG467" s="138">
        <f>IF(U467="zákl. prenesená",N467,0)</f>
        <v>0</v>
      </c>
      <c r="BH467" s="138">
        <f>IF(U467="zníž. prenesená",N467,0)</f>
        <v>0</v>
      </c>
      <c r="BI467" s="138">
        <f>IF(U467="nulová",N467,0)</f>
        <v>0</v>
      </c>
      <c r="BJ467" s="24" t="s">
        <v>86</v>
      </c>
      <c r="BK467" s="224">
        <f>ROUND(L467*K467,3)</f>
        <v>0</v>
      </c>
      <c r="BL467" s="24" t="s">
        <v>299</v>
      </c>
      <c r="BM467" s="24" t="s">
        <v>1381</v>
      </c>
    </row>
    <row r="468" s="12" customFormat="1" ht="16.5" customHeight="1">
      <c r="B468" s="247"/>
      <c r="C468" s="248"/>
      <c r="D468" s="248"/>
      <c r="E468" s="249" t="s">
        <v>5</v>
      </c>
      <c r="F468" s="250" t="s">
        <v>1056</v>
      </c>
      <c r="G468" s="251"/>
      <c r="H468" s="251"/>
      <c r="I468" s="251"/>
      <c r="J468" s="248"/>
      <c r="K468" s="249" t="s">
        <v>5</v>
      </c>
      <c r="L468" s="248"/>
      <c r="M468" s="248"/>
      <c r="N468" s="248"/>
      <c r="O468" s="248"/>
      <c r="P468" s="248"/>
      <c r="Q468" s="248"/>
      <c r="R468" s="252"/>
      <c r="T468" s="253"/>
      <c r="U468" s="248"/>
      <c r="V468" s="248"/>
      <c r="W468" s="248"/>
      <c r="X468" s="248"/>
      <c r="Y468" s="248"/>
      <c r="Z468" s="248"/>
      <c r="AA468" s="254"/>
      <c r="AT468" s="255" t="s">
        <v>175</v>
      </c>
      <c r="AU468" s="255" t="s">
        <v>86</v>
      </c>
      <c r="AV468" s="12" t="s">
        <v>83</v>
      </c>
      <c r="AW468" s="12" t="s">
        <v>33</v>
      </c>
      <c r="AX468" s="12" t="s">
        <v>77</v>
      </c>
      <c r="AY468" s="255" t="s">
        <v>165</v>
      </c>
    </row>
    <row r="469" s="10" customFormat="1" ht="16.5" customHeight="1">
      <c r="B469" s="227"/>
      <c r="C469" s="228"/>
      <c r="D469" s="228"/>
      <c r="E469" s="229" t="s">
        <v>5</v>
      </c>
      <c r="F469" s="237" t="s">
        <v>1382</v>
      </c>
      <c r="G469" s="228"/>
      <c r="H469" s="228"/>
      <c r="I469" s="228"/>
      <c r="J469" s="228"/>
      <c r="K469" s="232">
        <v>5.2699999999999996</v>
      </c>
      <c r="L469" s="228"/>
      <c r="M469" s="228"/>
      <c r="N469" s="228"/>
      <c r="O469" s="228"/>
      <c r="P469" s="228"/>
      <c r="Q469" s="228"/>
      <c r="R469" s="233"/>
      <c r="T469" s="234"/>
      <c r="U469" s="228"/>
      <c r="V469" s="228"/>
      <c r="W469" s="228"/>
      <c r="X469" s="228"/>
      <c r="Y469" s="228"/>
      <c r="Z469" s="228"/>
      <c r="AA469" s="235"/>
      <c r="AT469" s="236" t="s">
        <v>175</v>
      </c>
      <c r="AU469" s="236" t="s">
        <v>86</v>
      </c>
      <c r="AV469" s="10" t="s">
        <v>86</v>
      </c>
      <c r="AW469" s="10" t="s">
        <v>33</v>
      </c>
      <c r="AX469" s="10" t="s">
        <v>77</v>
      </c>
      <c r="AY469" s="236" t="s">
        <v>165</v>
      </c>
    </row>
    <row r="470" s="10" customFormat="1" ht="16.5" customHeight="1">
      <c r="B470" s="227"/>
      <c r="C470" s="228"/>
      <c r="D470" s="228"/>
      <c r="E470" s="229" t="s">
        <v>5</v>
      </c>
      <c r="F470" s="237" t="s">
        <v>1383</v>
      </c>
      <c r="G470" s="228"/>
      <c r="H470" s="228"/>
      <c r="I470" s="228"/>
      <c r="J470" s="228"/>
      <c r="K470" s="232">
        <v>24.719999999999999</v>
      </c>
      <c r="L470" s="228"/>
      <c r="M470" s="228"/>
      <c r="N470" s="228"/>
      <c r="O470" s="228"/>
      <c r="P470" s="228"/>
      <c r="Q470" s="228"/>
      <c r="R470" s="233"/>
      <c r="T470" s="234"/>
      <c r="U470" s="228"/>
      <c r="V470" s="228"/>
      <c r="W470" s="228"/>
      <c r="X470" s="228"/>
      <c r="Y470" s="228"/>
      <c r="Z470" s="228"/>
      <c r="AA470" s="235"/>
      <c r="AT470" s="236" t="s">
        <v>175</v>
      </c>
      <c r="AU470" s="236" t="s">
        <v>86</v>
      </c>
      <c r="AV470" s="10" t="s">
        <v>86</v>
      </c>
      <c r="AW470" s="10" t="s">
        <v>33</v>
      </c>
      <c r="AX470" s="10" t="s">
        <v>77</v>
      </c>
      <c r="AY470" s="236" t="s">
        <v>165</v>
      </c>
    </row>
    <row r="471" s="10" customFormat="1" ht="16.5" customHeight="1">
      <c r="B471" s="227"/>
      <c r="C471" s="228"/>
      <c r="D471" s="228"/>
      <c r="E471" s="229" t="s">
        <v>5</v>
      </c>
      <c r="F471" s="237" t="s">
        <v>1384</v>
      </c>
      <c r="G471" s="228"/>
      <c r="H471" s="228"/>
      <c r="I471" s="228"/>
      <c r="J471" s="228"/>
      <c r="K471" s="232">
        <v>12.5</v>
      </c>
      <c r="L471" s="228"/>
      <c r="M471" s="228"/>
      <c r="N471" s="228"/>
      <c r="O471" s="228"/>
      <c r="P471" s="228"/>
      <c r="Q471" s="228"/>
      <c r="R471" s="233"/>
      <c r="T471" s="234"/>
      <c r="U471" s="228"/>
      <c r="V471" s="228"/>
      <c r="W471" s="228"/>
      <c r="X471" s="228"/>
      <c r="Y471" s="228"/>
      <c r="Z471" s="228"/>
      <c r="AA471" s="235"/>
      <c r="AT471" s="236" t="s">
        <v>175</v>
      </c>
      <c r="AU471" s="236" t="s">
        <v>86</v>
      </c>
      <c r="AV471" s="10" t="s">
        <v>86</v>
      </c>
      <c r="AW471" s="10" t="s">
        <v>33</v>
      </c>
      <c r="AX471" s="10" t="s">
        <v>77</v>
      </c>
      <c r="AY471" s="236" t="s">
        <v>165</v>
      </c>
    </row>
    <row r="472" s="10" customFormat="1" ht="16.5" customHeight="1">
      <c r="B472" s="227"/>
      <c r="C472" s="228"/>
      <c r="D472" s="228"/>
      <c r="E472" s="229" t="s">
        <v>5</v>
      </c>
      <c r="F472" s="237" t="s">
        <v>1385</v>
      </c>
      <c r="G472" s="228"/>
      <c r="H472" s="228"/>
      <c r="I472" s="228"/>
      <c r="J472" s="228"/>
      <c r="K472" s="232">
        <v>10.869999999999999</v>
      </c>
      <c r="L472" s="228"/>
      <c r="M472" s="228"/>
      <c r="N472" s="228"/>
      <c r="O472" s="228"/>
      <c r="P472" s="228"/>
      <c r="Q472" s="228"/>
      <c r="R472" s="233"/>
      <c r="T472" s="234"/>
      <c r="U472" s="228"/>
      <c r="V472" s="228"/>
      <c r="W472" s="228"/>
      <c r="X472" s="228"/>
      <c r="Y472" s="228"/>
      <c r="Z472" s="228"/>
      <c r="AA472" s="235"/>
      <c r="AT472" s="236" t="s">
        <v>175</v>
      </c>
      <c r="AU472" s="236" t="s">
        <v>86</v>
      </c>
      <c r="AV472" s="10" t="s">
        <v>86</v>
      </c>
      <c r="AW472" s="10" t="s">
        <v>33</v>
      </c>
      <c r="AX472" s="10" t="s">
        <v>77</v>
      </c>
      <c r="AY472" s="236" t="s">
        <v>165</v>
      </c>
    </row>
    <row r="473" s="11" customFormat="1" ht="16.5" customHeight="1">
      <c r="B473" s="238"/>
      <c r="C473" s="239"/>
      <c r="D473" s="239"/>
      <c r="E473" s="240" t="s">
        <v>5</v>
      </c>
      <c r="F473" s="241" t="s">
        <v>183</v>
      </c>
      <c r="G473" s="239"/>
      <c r="H473" s="239"/>
      <c r="I473" s="239"/>
      <c r="J473" s="239"/>
      <c r="K473" s="242">
        <v>53.359999999999999</v>
      </c>
      <c r="L473" s="239"/>
      <c r="M473" s="239"/>
      <c r="N473" s="239"/>
      <c r="O473" s="239"/>
      <c r="P473" s="239"/>
      <c r="Q473" s="239"/>
      <c r="R473" s="243"/>
      <c r="T473" s="244"/>
      <c r="U473" s="239"/>
      <c r="V473" s="239"/>
      <c r="W473" s="239"/>
      <c r="X473" s="239"/>
      <c r="Y473" s="239"/>
      <c r="Z473" s="239"/>
      <c r="AA473" s="245"/>
      <c r="AT473" s="246" t="s">
        <v>175</v>
      </c>
      <c r="AU473" s="246" t="s">
        <v>86</v>
      </c>
      <c r="AV473" s="11" t="s">
        <v>92</v>
      </c>
      <c r="AW473" s="11" t="s">
        <v>33</v>
      </c>
      <c r="AX473" s="11" t="s">
        <v>83</v>
      </c>
      <c r="AY473" s="246" t="s">
        <v>165</v>
      </c>
    </row>
    <row r="474" s="1" customFormat="1" ht="38.25" customHeight="1">
      <c r="B474" s="179"/>
      <c r="C474" s="215" t="s">
        <v>1386</v>
      </c>
      <c r="D474" s="215" t="s">
        <v>166</v>
      </c>
      <c r="E474" s="216" t="s">
        <v>1387</v>
      </c>
      <c r="F474" s="217" t="s">
        <v>1388</v>
      </c>
      <c r="G474" s="217"/>
      <c r="H474" s="217"/>
      <c r="I474" s="217"/>
      <c r="J474" s="218" t="s">
        <v>169</v>
      </c>
      <c r="K474" s="219">
        <v>77.890000000000001</v>
      </c>
      <c r="L474" s="220">
        <v>0</v>
      </c>
      <c r="M474" s="220"/>
      <c r="N474" s="219">
        <f>ROUND(L474*K474,3)</f>
        <v>0</v>
      </c>
      <c r="O474" s="219"/>
      <c r="P474" s="219"/>
      <c r="Q474" s="219"/>
      <c r="R474" s="183"/>
      <c r="T474" s="221" t="s">
        <v>5</v>
      </c>
      <c r="U474" s="58" t="s">
        <v>44</v>
      </c>
      <c r="V474" s="49"/>
      <c r="W474" s="222">
        <f>V474*K474</f>
        <v>0</v>
      </c>
      <c r="X474" s="222">
        <v>0.0039100000000000003</v>
      </c>
      <c r="Y474" s="222">
        <f>X474*K474</f>
        <v>0.30454990000000004</v>
      </c>
      <c r="Z474" s="222">
        <v>0</v>
      </c>
      <c r="AA474" s="223">
        <f>Z474*K474</f>
        <v>0</v>
      </c>
      <c r="AR474" s="24" t="s">
        <v>299</v>
      </c>
      <c r="AT474" s="24" t="s">
        <v>166</v>
      </c>
      <c r="AU474" s="24" t="s">
        <v>86</v>
      </c>
      <c r="AY474" s="24" t="s">
        <v>165</v>
      </c>
      <c r="BE474" s="138">
        <f>IF(U474="základná",N474,0)</f>
        <v>0</v>
      </c>
      <c r="BF474" s="138">
        <f>IF(U474="znížená",N474,0)</f>
        <v>0</v>
      </c>
      <c r="BG474" s="138">
        <f>IF(U474="zákl. prenesená",N474,0)</f>
        <v>0</v>
      </c>
      <c r="BH474" s="138">
        <f>IF(U474="zníž. prenesená",N474,0)</f>
        <v>0</v>
      </c>
      <c r="BI474" s="138">
        <f>IF(U474="nulová",N474,0)</f>
        <v>0</v>
      </c>
      <c r="BJ474" s="24" t="s">
        <v>86</v>
      </c>
      <c r="BK474" s="224">
        <f>ROUND(L474*K474,3)</f>
        <v>0</v>
      </c>
      <c r="BL474" s="24" t="s">
        <v>299</v>
      </c>
      <c r="BM474" s="24" t="s">
        <v>1389</v>
      </c>
    </row>
    <row r="475" s="12" customFormat="1" ht="16.5" customHeight="1">
      <c r="B475" s="247"/>
      <c r="C475" s="248"/>
      <c r="D475" s="248"/>
      <c r="E475" s="249" t="s">
        <v>5</v>
      </c>
      <c r="F475" s="250" t="s">
        <v>1390</v>
      </c>
      <c r="G475" s="251"/>
      <c r="H475" s="251"/>
      <c r="I475" s="251"/>
      <c r="J475" s="248"/>
      <c r="K475" s="249" t="s">
        <v>5</v>
      </c>
      <c r="L475" s="248"/>
      <c r="M475" s="248"/>
      <c r="N475" s="248"/>
      <c r="O475" s="248"/>
      <c r="P475" s="248"/>
      <c r="Q475" s="248"/>
      <c r="R475" s="252"/>
      <c r="T475" s="253"/>
      <c r="U475" s="248"/>
      <c r="V475" s="248"/>
      <c r="W475" s="248"/>
      <c r="X475" s="248"/>
      <c r="Y475" s="248"/>
      <c r="Z475" s="248"/>
      <c r="AA475" s="254"/>
      <c r="AT475" s="255" t="s">
        <v>175</v>
      </c>
      <c r="AU475" s="255" t="s">
        <v>86</v>
      </c>
      <c r="AV475" s="12" t="s">
        <v>83</v>
      </c>
      <c r="AW475" s="12" t="s">
        <v>33</v>
      </c>
      <c r="AX475" s="12" t="s">
        <v>77</v>
      </c>
      <c r="AY475" s="255" t="s">
        <v>165</v>
      </c>
    </row>
    <row r="476" s="10" customFormat="1" ht="25.5" customHeight="1">
      <c r="B476" s="227"/>
      <c r="C476" s="228"/>
      <c r="D476" s="228"/>
      <c r="E476" s="229" t="s">
        <v>5</v>
      </c>
      <c r="F476" s="237" t="s">
        <v>1391</v>
      </c>
      <c r="G476" s="228"/>
      <c r="H476" s="228"/>
      <c r="I476" s="228"/>
      <c r="J476" s="228"/>
      <c r="K476" s="232">
        <v>77.890000000000001</v>
      </c>
      <c r="L476" s="228"/>
      <c r="M476" s="228"/>
      <c r="N476" s="228"/>
      <c r="O476" s="228"/>
      <c r="P476" s="228"/>
      <c r="Q476" s="228"/>
      <c r="R476" s="233"/>
      <c r="T476" s="234"/>
      <c r="U476" s="228"/>
      <c r="V476" s="228"/>
      <c r="W476" s="228"/>
      <c r="X476" s="228"/>
      <c r="Y476" s="228"/>
      <c r="Z476" s="228"/>
      <c r="AA476" s="235"/>
      <c r="AT476" s="236" t="s">
        <v>175</v>
      </c>
      <c r="AU476" s="236" t="s">
        <v>86</v>
      </c>
      <c r="AV476" s="10" t="s">
        <v>86</v>
      </c>
      <c r="AW476" s="10" t="s">
        <v>33</v>
      </c>
      <c r="AX476" s="10" t="s">
        <v>83</v>
      </c>
      <c r="AY476" s="236" t="s">
        <v>165</v>
      </c>
    </row>
    <row r="477" s="1" customFormat="1" ht="25.5" customHeight="1">
      <c r="B477" s="179"/>
      <c r="C477" s="266" t="s">
        <v>1392</v>
      </c>
      <c r="D477" s="266" t="s">
        <v>294</v>
      </c>
      <c r="E477" s="267" t="s">
        <v>1393</v>
      </c>
      <c r="F477" s="268" t="s">
        <v>1394</v>
      </c>
      <c r="G477" s="268"/>
      <c r="H477" s="268"/>
      <c r="I477" s="268"/>
      <c r="J477" s="269" t="s">
        <v>169</v>
      </c>
      <c r="K477" s="270">
        <v>85.051000000000002</v>
      </c>
      <c r="L477" s="271">
        <v>0</v>
      </c>
      <c r="M477" s="271"/>
      <c r="N477" s="270">
        <f>ROUND(L477*K477,3)</f>
        <v>0</v>
      </c>
      <c r="O477" s="219"/>
      <c r="P477" s="219"/>
      <c r="Q477" s="219"/>
      <c r="R477" s="183"/>
      <c r="T477" s="221" t="s">
        <v>5</v>
      </c>
      <c r="U477" s="58" t="s">
        <v>44</v>
      </c>
      <c r="V477" s="49"/>
      <c r="W477" s="222">
        <f>V477*K477</f>
        <v>0</v>
      </c>
      <c r="X477" s="222">
        <v>0.02</v>
      </c>
      <c r="Y477" s="222">
        <f>X477*K477</f>
        <v>1.70102</v>
      </c>
      <c r="Z477" s="222">
        <v>0</v>
      </c>
      <c r="AA477" s="223">
        <f>Z477*K477</f>
        <v>0</v>
      </c>
      <c r="AR477" s="24" t="s">
        <v>371</v>
      </c>
      <c r="AT477" s="24" t="s">
        <v>294</v>
      </c>
      <c r="AU477" s="24" t="s">
        <v>86</v>
      </c>
      <c r="AY477" s="24" t="s">
        <v>165</v>
      </c>
      <c r="BE477" s="138">
        <f>IF(U477="základná",N477,0)</f>
        <v>0</v>
      </c>
      <c r="BF477" s="138">
        <f>IF(U477="znížená",N477,0)</f>
        <v>0</v>
      </c>
      <c r="BG477" s="138">
        <f>IF(U477="zákl. prenesená",N477,0)</f>
        <v>0</v>
      </c>
      <c r="BH477" s="138">
        <f>IF(U477="zníž. prenesená",N477,0)</f>
        <v>0</v>
      </c>
      <c r="BI477" s="138">
        <f>IF(U477="nulová",N477,0)</f>
        <v>0</v>
      </c>
      <c r="BJ477" s="24" t="s">
        <v>86</v>
      </c>
      <c r="BK477" s="224">
        <f>ROUND(L477*K477,3)</f>
        <v>0</v>
      </c>
      <c r="BL477" s="24" t="s">
        <v>299</v>
      </c>
      <c r="BM477" s="24" t="s">
        <v>1395</v>
      </c>
    </row>
    <row r="478" s="12" customFormat="1" ht="16.5" customHeight="1">
      <c r="B478" s="247"/>
      <c r="C478" s="248"/>
      <c r="D478" s="248"/>
      <c r="E478" s="249" t="s">
        <v>5</v>
      </c>
      <c r="F478" s="250" t="s">
        <v>1396</v>
      </c>
      <c r="G478" s="251"/>
      <c r="H478" s="251"/>
      <c r="I478" s="251"/>
      <c r="J478" s="248"/>
      <c r="K478" s="249" t="s">
        <v>5</v>
      </c>
      <c r="L478" s="248"/>
      <c r="M478" s="248"/>
      <c r="N478" s="248"/>
      <c r="O478" s="248"/>
      <c r="P478" s="248"/>
      <c r="Q478" s="248"/>
      <c r="R478" s="252"/>
      <c r="T478" s="253"/>
      <c r="U478" s="248"/>
      <c r="V478" s="248"/>
      <c r="W478" s="248"/>
      <c r="X478" s="248"/>
      <c r="Y478" s="248"/>
      <c r="Z478" s="248"/>
      <c r="AA478" s="254"/>
      <c r="AT478" s="255" t="s">
        <v>175</v>
      </c>
      <c r="AU478" s="255" t="s">
        <v>86</v>
      </c>
      <c r="AV478" s="12" t="s">
        <v>83</v>
      </c>
      <c r="AW478" s="12" t="s">
        <v>33</v>
      </c>
      <c r="AX478" s="12" t="s">
        <v>77</v>
      </c>
      <c r="AY478" s="255" t="s">
        <v>165</v>
      </c>
    </row>
    <row r="479" s="10" customFormat="1" ht="16.5" customHeight="1">
      <c r="B479" s="227"/>
      <c r="C479" s="228"/>
      <c r="D479" s="228"/>
      <c r="E479" s="229" t="s">
        <v>5</v>
      </c>
      <c r="F479" s="237" t="s">
        <v>1397</v>
      </c>
      <c r="G479" s="228"/>
      <c r="H479" s="228"/>
      <c r="I479" s="228"/>
      <c r="J479" s="228"/>
      <c r="K479" s="232">
        <v>79.447999999999993</v>
      </c>
      <c r="L479" s="228"/>
      <c r="M479" s="228"/>
      <c r="N479" s="228"/>
      <c r="O479" s="228"/>
      <c r="P479" s="228"/>
      <c r="Q479" s="228"/>
      <c r="R479" s="233"/>
      <c r="T479" s="234"/>
      <c r="U479" s="228"/>
      <c r="V479" s="228"/>
      <c r="W479" s="228"/>
      <c r="X479" s="228"/>
      <c r="Y479" s="228"/>
      <c r="Z479" s="228"/>
      <c r="AA479" s="235"/>
      <c r="AT479" s="236" t="s">
        <v>175</v>
      </c>
      <c r="AU479" s="236" t="s">
        <v>86</v>
      </c>
      <c r="AV479" s="10" t="s">
        <v>86</v>
      </c>
      <c r="AW479" s="10" t="s">
        <v>33</v>
      </c>
      <c r="AX479" s="10" t="s">
        <v>77</v>
      </c>
      <c r="AY479" s="236" t="s">
        <v>165</v>
      </c>
    </row>
    <row r="480" s="10" customFormat="1" ht="16.5" customHeight="1">
      <c r="B480" s="227"/>
      <c r="C480" s="228"/>
      <c r="D480" s="228"/>
      <c r="E480" s="229" t="s">
        <v>5</v>
      </c>
      <c r="F480" s="237" t="s">
        <v>1398</v>
      </c>
      <c r="G480" s="228"/>
      <c r="H480" s="228"/>
      <c r="I480" s="228"/>
      <c r="J480" s="228"/>
      <c r="K480" s="232">
        <v>5.6029999999999998</v>
      </c>
      <c r="L480" s="228"/>
      <c r="M480" s="228"/>
      <c r="N480" s="228"/>
      <c r="O480" s="228"/>
      <c r="P480" s="228"/>
      <c r="Q480" s="228"/>
      <c r="R480" s="233"/>
      <c r="T480" s="234"/>
      <c r="U480" s="228"/>
      <c r="V480" s="228"/>
      <c r="W480" s="228"/>
      <c r="X480" s="228"/>
      <c r="Y480" s="228"/>
      <c r="Z480" s="228"/>
      <c r="AA480" s="235"/>
      <c r="AT480" s="236" t="s">
        <v>175</v>
      </c>
      <c r="AU480" s="236" t="s">
        <v>86</v>
      </c>
      <c r="AV480" s="10" t="s">
        <v>86</v>
      </c>
      <c r="AW480" s="10" t="s">
        <v>33</v>
      </c>
      <c r="AX480" s="10" t="s">
        <v>77</v>
      </c>
      <c r="AY480" s="236" t="s">
        <v>165</v>
      </c>
    </row>
    <row r="481" s="11" customFormat="1" ht="16.5" customHeight="1">
      <c r="B481" s="238"/>
      <c r="C481" s="239"/>
      <c r="D481" s="239"/>
      <c r="E481" s="240" t="s">
        <v>5</v>
      </c>
      <c r="F481" s="241" t="s">
        <v>183</v>
      </c>
      <c r="G481" s="239"/>
      <c r="H481" s="239"/>
      <c r="I481" s="239"/>
      <c r="J481" s="239"/>
      <c r="K481" s="242">
        <v>85.051000000000002</v>
      </c>
      <c r="L481" s="239"/>
      <c r="M481" s="239"/>
      <c r="N481" s="239"/>
      <c r="O481" s="239"/>
      <c r="P481" s="239"/>
      <c r="Q481" s="239"/>
      <c r="R481" s="243"/>
      <c r="T481" s="244"/>
      <c r="U481" s="239"/>
      <c r="V481" s="239"/>
      <c r="W481" s="239"/>
      <c r="X481" s="239"/>
      <c r="Y481" s="239"/>
      <c r="Z481" s="239"/>
      <c r="AA481" s="245"/>
      <c r="AT481" s="246" t="s">
        <v>175</v>
      </c>
      <c r="AU481" s="246" t="s">
        <v>86</v>
      </c>
      <c r="AV481" s="11" t="s">
        <v>92</v>
      </c>
      <c r="AW481" s="11" t="s">
        <v>33</v>
      </c>
      <c r="AX481" s="11" t="s">
        <v>83</v>
      </c>
      <c r="AY481" s="246" t="s">
        <v>165</v>
      </c>
    </row>
    <row r="482" s="1" customFormat="1" ht="25.5" customHeight="1">
      <c r="B482" s="179"/>
      <c r="C482" s="215" t="s">
        <v>1399</v>
      </c>
      <c r="D482" s="215" t="s">
        <v>166</v>
      </c>
      <c r="E482" s="216" t="s">
        <v>1400</v>
      </c>
      <c r="F482" s="217" t="s">
        <v>1401</v>
      </c>
      <c r="G482" s="217"/>
      <c r="H482" s="217"/>
      <c r="I482" s="217"/>
      <c r="J482" s="218" t="s">
        <v>426</v>
      </c>
      <c r="K482" s="220">
        <v>0</v>
      </c>
      <c r="L482" s="220">
        <v>0</v>
      </c>
      <c r="M482" s="220"/>
      <c r="N482" s="219">
        <f>ROUND(L482*K482,3)</f>
        <v>0</v>
      </c>
      <c r="O482" s="219"/>
      <c r="P482" s="219"/>
      <c r="Q482" s="219"/>
      <c r="R482" s="183"/>
      <c r="T482" s="221" t="s">
        <v>5</v>
      </c>
      <c r="U482" s="58" t="s">
        <v>44</v>
      </c>
      <c r="V482" s="49"/>
      <c r="W482" s="222">
        <f>V482*K482</f>
        <v>0</v>
      </c>
      <c r="X482" s="222">
        <v>0</v>
      </c>
      <c r="Y482" s="222">
        <f>X482*K482</f>
        <v>0</v>
      </c>
      <c r="Z482" s="222">
        <v>0</v>
      </c>
      <c r="AA482" s="223">
        <f>Z482*K482</f>
        <v>0</v>
      </c>
      <c r="AR482" s="24" t="s">
        <v>299</v>
      </c>
      <c r="AT482" s="24" t="s">
        <v>166</v>
      </c>
      <c r="AU482" s="24" t="s">
        <v>86</v>
      </c>
      <c r="AY482" s="24" t="s">
        <v>165</v>
      </c>
      <c r="BE482" s="138">
        <f>IF(U482="základná",N482,0)</f>
        <v>0</v>
      </c>
      <c r="BF482" s="138">
        <f>IF(U482="znížená",N482,0)</f>
        <v>0</v>
      </c>
      <c r="BG482" s="138">
        <f>IF(U482="zákl. prenesená",N482,0)</f>
        <v>0</v>
      </c>
      <c r="BH482" s="138">
        <f>IF(U482="zníž. prenesená",N482,0)</f>
        <v>0</v>
      </c>
      <c r="BI482" s="138">
        <f>IF(U482="nulová",N482,0)</f>
        <v>0</v>
      </c>
      <c r="BJ482" s="24" t="s">
        <v>86</v>
      </c>
      <c r="BK482" s="224">
        <f>ROUND(L482*K482,3)</f>
        <v>0</v>
      </c>
      <c r="BL482" s="24" t="s">
        <v>299</v>
      </c>
      <c r="BM482" s="24" t="s">
        <v>1402</v>
      </c>
    </row>
    <row r="483" s="9" customFormat="1" ht="29.88" customHeight="1">
      <c r="B483" s="201"/>
      <c r="C483" s="202"/>
      <c r="D483" s="212" t="s">
        <v>827</v>
      </c>
      <c r="E483" s="212"/>
      <c r="F483" s="212"/>
      <c r="G483" s="212"/>
      <c r="H483" s="212"/>
      <c r="I483" s="212"/>
      <c r="J483" s="212"/>
      <c r="K483" s="212"/>
      <c r="L483" s="212"/>
      <c r="M483" s="212"/>
      <c r="N483" s="225">
        <f>BK483</f>
        <v>0</v>
      </c>
      <c r="O483" s="226"/>
      <c r="P483" s="226"/>
      <c r="Q483" s="226"/>
      <c r="R483" s="205"/>
      <c r="T483" s="206"/>
      <c r="U483" s="202"/>
      <c r="V483" s="202"/>
      <c r="W483" s="207">
        <f>SUM(W484:W496)</f>
        <v>0</v>
      </c>
      <c r="X483" s="202"/>
      <c r="Y483" s="207">
        <f>SUM(Y484:Y496)</f>
        <v>2.1342246400000002</v>
      </c>
      <c r="Z483" s="202"/>
      <c r="AA483" s="208">
        <f>SUM(AA484:AA496)</f>
        <v>0</v>
      </c>
      <c r="AR483" s="209" t="s">
        <v>86</v>
      </c>
      <c r="AT483" s="210" t="s">
        <v>76</v>
      </c>
      <c r="AU483" s="210" t="s">
        <v>83</v>
      </c>
      <c r="AY483" s="209" t="s">
        <v>165</v>
      </c>
      <c r="BK483" s="211">
        <f>SUM(BK484:BK496)</f>
        <v>0</v>
      </c>
    </row>
    <row r="484" s="1" customFormat="1" ht="25.5" customHeight="1">
      <c r="B484" s="179"/>
      <c r="C484" s="215" t="s">
        <v>1403</v>
      </c>
      <c r="D484" s="215" t="s">
        <v>166</v>
      </c>
      <c r="E484" s="216" t="s">
        <v>1404</v>
      </c>
      <c r="F484" s="217" t="s">
        <v>1405</v>
      </c>
      <c r="G484" s="217"/>
      <c r="H484" s="217"/>
      <c r="I484" s="217"/>
      <c r="J484" s="218" t="s">
        <v>169</v>
      </c>
      <c r="K484" s="219">
        <v>83.141000000000005</v>
      </c>
      <c r="L484" s="220">
        <v>0</v>
      </c>
      <c r="M484" s="220"/>
      <c r="N484" s="219">
        <f>ROUND(L484*K484,3)</f>
        <v>0</v>
      </c>
      <c r="O484" s="219"/>
      <c r="P484" s="219"/>
      <c r="Q484" s="219"/>
      <c r="R484" s="183"/>
      <c r="T484" s="221" t="s">
        <v>5</v>
      </c>
      <c r="U484" s="58" t="s">
        <v>44</v>
      </c>
      <c r="V484" s="49"/>
      <c r="W484" s="222">
        <f>V484*K484</f>
        <v>0</v>
      </c>
      <c r="X484" s="222">
        <v>0.0040400000000000002</v>
      </c>
      <c r="Y484" s="222">
        <f>X484*K484</f>
        <v>0.33588964000000004</v>
      </c>
      <c r="Z484" s="222">
        <v>0</v>
      </c>
      <c r="AA484" s="223">
        <f>Z484*K484</f>
        <v>0</v>
      </c>
      <c r="AR484" s="24" t="s">
        <v>299</v>
      </c>
      <c r="AT484" s="24" t="s">
        <v>166</v>
      </c>
      <c r="AU484" s="24" t="s">
        <v>86</v>
      </c>
      <c r="AY484" s="24" t="s">
        <v>165</v>
      </c>
      <c r="BE484" s="138">
        <f>IF(U484="základná",N484,0)</f>
        <v>0</v>
      </c>
      <c r="BF484" s="138">
        <f>IF(U484="znížená",N484,0)</f>
        <v>0</v>
      </c>
      <c r="BG484" s="138">
        <f>IF(U484="zákl. prenesená",N484,0)</f>
        <v>0</v>
      </c>
      <c r="BH484" s="138">
        <f>IF(U484="zníž. prenesená",N484,0)</f>
        <v>0</v>
      </c>
      <c r="BI484" s="138">
        <f>IF(U484="nulová",N484,0)</f>
        <v>0</v>
      </c>
      <c r="BJ484" s="24" t="s">
        <v>86</v>
      </c>
      <c r="BK484" s="224">
        <f>ROUND(L484*K484,3)</f>
        <v>0</v>
      </c>
      <c r="BL484" s="24" t="s">
        <v>299</v>
      </c>
      <c r="BM484" s="24" t="s">
        <v>1406</v>
      </c>
    </row>
    <row r="485" s="12" customFormat="1" ht="16.5" customHeight="1">
      <c r="B485" s="247"/>
      <c r="C485" s="248"/>
      <c r="D485" s="248"/>
      <c r="E485" s="249" t="s">
        <v>5</v>
      </c>
      <c r="F485" s="250" t="s">
        <v>491</v>
      </c>
      <c r="G485" s="251"/>
      <c r="H485" s="251"/>
      <c r="I485" s="251"/>
      <c r="J485" s="248"/>
      <c r="K485" s="249" t="s">
        <v>5</v>
      </c>
      <c r="L485" s="248"/>
      <c r="M485" s="248"/>
      <c r="N485" s="248"/>
      <c r="O485" s="248"/>
      <c r="P485" s="248"/>
      <c r="Q485" s="248"/>
      <c r="R485" s="252"/>
      <c r="T485" s="253"/>
      <c r="U485" s="248"/>
      <c r="V485" s="248"/>
      <c r="W485" s="248"/>
      <c r="X485" s="248"/>
      <c r="Y485" s="248"/>
      <c r="Z485" s="248"/>
      <c r="AA485" s="254"/>
      <c r="AT485" s="255" t="s">
        <v>175</v>
      </c>
      <c r="AU485" s="255" t="s">
        <v>86</v>
      </c>
      <c r="AV485" s="12" t="s">
        <v>83</v>
      </c>
      <c r="AW485" s="12" t="s">
        <v>33</v>
      </c>
      <c r="AX485" s="12" t="s">
        <v>77</v>
      </c>
      <c r="AY485" s="255" t="s">
        <v>165</v>
      </c>
    </row>
    <row r="486" s="12" customFormat="1" ht="16.5" customHeight="1">
      <c r="B486" s="247"/>
      <c r="C486" s="248"/>
      <c r="D486" s="248"/>
      <c r="E486" s="249" t="s">
        <v>5</v>
      </c>
      <c r="F486" s="256" t="s">
        <v>1407</v>
      </c>
      <c r="G486" s="248"/>
      <c r="H486" s="248"/>
      <c r="I486" s="248"/>
      <c r="J486" s="248"/>
      <c r="K486" s="249" t="s">
        <v>5</v>
      </c>
      <c r="L486" s="248"/>
      <c r="M486" s="248"/>
      <c r="N486" s="248"/>
      <c r="O486" s="248"/>
      <c r="P486" s="248"/>
      <c r="Q486" s="248"/>
      <c r="R486" s="252"/>
      <c r="T486" s="253"/>
      <c r="U486" s="248"/>
      <c r="V486" s="248"/>
      <c r="W486" s="248"/>
      <c r="X486" s="248"/>
      <c r="Y486" s="248"/>
      <c r="Z486" s="248"/>
      <c r="AA486" s="254"/>
      <c r="AT486" s="255" t="s">
        <v>175</v>
      </c>
      <c r="AU486" s="255" t="s">
        <v>86</v>
      </c>
      <c r="AV486" s="12" t="s">
        <v>83</v>
      </c>
      <c r="AW486" s="12" t="s">
        <v>33</v>
      </c>
      <c r="AX486" s="12" t="s">
        <v>77</v>
      </c>
      <c r="AY486" s="255" t="s">
        <v>165</v>
      </c>
    </row>
    <row r="487" s="10" customFormat="1" ht="25.5" customHeight="1">
      <c r="B487" s="227"/>
      <c r="C487" s="228"/>
      <c r="D487" s="228"/>
      <c r="E487" s="229" t="s">
        <v>5</v>
      </c>
      <c r="F487" s="237" t="s">
        <v>1408</v>
      </c>
      <c r="G487" s="228"/>
      <c r="H487" s="228"/>
      <c r="I487" s="228"/>
      <c r="J487" s="228"/>
      <c r="K487" s="232">
        <v>10.675000000000001</v>
      </c>
      <c r="L487" s="228"/>
      <c r="M487" s="228"/>
      <c r="N487" s="228"/>
      <c r="O487" s="228"/>
      <c r="P487" s="228"/>
      <c r="Q487" s="228"/>
      <c r="R487" s="233"/>
      <c r="T487" s="234"/>
      <c r="U487" s="228"/>
      <c r="V487" s="228"/>
      <c r="W487" s="228"/>
      <c r="X487" s="228"/>
      <c r="Y487" s="228"/>
      <c r="Z487" s="228"/>
      <c r="AA487" s="235"/>
      <c r="AT487" s="236" t="s">
        <v>175</v>
      </c>
      <c r="AU487" s="236" t="s">
        <v>86</v>
      </c>
      <c r="AV487" s="10" t="s">
        <v>86</v>
      </c>
      <c r="AW487" s="10" t="s">
        <v>33</v>
      </c>
      <c r="AX487" s="10" t="s">
        <v>77</v>
      </c>
      <c r="AY487" s="236" t="s">
        <v>165</v>
      </c>
    </row>
    <row r="488" s="10" customFormat="1" ht="25.5" customHeight="1">
      <c r="B488" s="227"/>
      <c r="C488" s="228"/>
      <c r="D488" s="228"/>
      <c r="E488" s="229" t="s">
        <v>5</v>
      </c>
      <c r="F488" s="237" t="s">
        <v>1273</v>
      </c>
      <c r="G488" s="228"/>
      <c r="H488" s="228"/>
      <c r="I488" s="228"/>
      <c r="J488" s="228"/>
      <c r="K488" s="232">
        <v>19.061</v>
      </c>
      <c r="L488" s="228"/>
      <c r="M488" s="228"/>
      <c r="N488" s="228"/>
      <c r="O488" s="228"/>
      <c r="P488" s="228"/>
      <c r="Q488" s="228"/>
      <c r="R488" s="233"/>
      <c r="T488" s="234"/>
      <c r="U488" s="228"/>
      <c r="V488" s="228"/>
      <c r="W488" s="228"/>
      <c r="X488" s="228"/>
      <c r="Y488" s="228"/>
      <c r="Z488" s="228"/>
      <c r="AA488" s="235"/>
      <c r="AT488" s="236" t="s">
        <v>175</v>
      </c>
      <c r="AU488" s="236" t="s">
        <v>86</v>
      </c>
      <c r="AV488" s="10" t="s">
        <v>86</v>
      </c>
      <c r="AW488" s="10" t="s">
        <v>33</v>
      </c>
      <c r="AX488" s="10" t="s">
        <v>77</v>
      </c>
      <c r="AY488" s="236" t="s">
        <v>165</v>
      </c>
    </row>
    <row r="489" s="10" customFormat="1" ht="25.5" customHeight="1">
      <c r="B489" s="227"/>
      <c r="C489" s="228"/>
      <c r="D489" s="228"/>
      <c r="E489" s="229" t="s">
        <v>5</v>
      </c>
      <c r="F489" s="237" t="s">
        <v>1274</v>
      </c>
      <c r="G489" s="228"/>
      <c r="H489" s="228"/>
      <c r="I489" s="228"/>
      <c r="J489" s="228"/>
      <c r="K489" s="232">
        <v>19.742999999999999</v>
      </c>
      <c r="L489" s="228"/>
      <c r="M489" s="228"/>
      <c r="N489" s="228"/>
      <c r="O489" s="228"/>
      <c r="P489" s="228"/>
      <c r="Q489" s="228"/>
      <c r="R489" s="233"/>
      <c r="T489" s="234"/>
      <c r="U489" s="228"/>
      <c r="V489" s="228"/>
      <c r="W489" s="228"/>
      <c r="X489" s="228"/>
      <c r="Y489" s="228"/>
      <c r="Z489" s="228"/>
      <c r="AA489" s="235"/>
      <c r="AT489" s="236" t="s">
        <v>175</v>
      </c>
      <c r="AU489" s="236" t="s">
        <v>86</v>
      </c>
      <c r="AV489" s="10" t="s">
        <v>86</v>
      </c>
      <c r="AW489" s="10" t="s">
        <v>33</v>
      </c>
      <c r="AX489" s="10" t="s">
        <v>77</v>
      </c>
      <c r="AY489" s="236" t="s">
        <v>165</v>
      </c>
    </row>
    <row r="490" s="10" customFormat="1" ht="25.5" customHeight="1">
      <c r="B490" s="227"/>
      <c r="C490" s="228"/>
      <c r="D490" s="228"/>
      <c r="E490" s="229" t="s">
        <v>5</v>
      </c>
      <c r="F490" s="237" t="s">
        <v>1409</v>
      </c>
      <c r="G490" s="228"/>
      <c r="H490" s="228"/>
      <c r="I490" s="228"/>
      <c r="J490" s="228"/>
      <c r="K490" s="232">
        <v>10.214</v>
      </c>
      <c r="L490" s="228"/>
      <c r="M490" s="228"/>
      <c r="N490" s="228"/>
      <c r="O490" s="228"/>
      <c r="P490" s="228"/>
      <c r="Q490" s="228"/>
      <c r="R490" s="233"/>
      <c r="T490" s="234"/>
      <c r="U490" s="228"/>
      <c r="V490" s="228"/>
      <c r="W490" s="228"/>
      <c r="X490" s="228"/>
      <c r="Y490" s="228"/>
      <c r="Z490" s="228"/>
      <c r="AA490" s="235"/>
      <c r="AT490" s="236" t="s">
        <v>175</v>
      </c>
      <c r="AU490" s="236" t="s">
        <v>86</v>
      </c>
      <c r="AV490" s="10" t="s">
        <v>86</v>
      </c>
      <c r="AW490" s="10" t="s">
        <v>33</v>
      </c>
      <c r="AX490" s="10" t="s">
        <v>77</v>
      </c>
      <c r="AY490" s="236" t="s">
        <v>165</v>
      </c>
    </row>
    <row r="491" s="10" customFormat="1" ht="25.5" customHeight="1">
      <c r="B491" s="227"/>
      <c r="C491" s="228"/>
      <c r="D491" s="228"/>
      <c r="E491" s="229" t="s">
        <v>5</v>
      </c>
      <c r="F491" s="237" t="s">
        <v>1275</v>
      </c>
      <c r="G491" s="228"/>
      <c r="H491" s="228"/>
      <c r="I491" s="228"/>
      <c r="J491" s="228"/>
      <c r="K491" s="232">
        <v>9.2400000000000002</v>
      </c>
      <c r="L491" s="228"/>
      <c r="M491" s="228"/>
      <c r="N491" s="228"/>
      <c r="O491" s="228"/>
      <c r="P491" s="228"/>
      <c r="Q491" s="228"/>
      <c r="R491" s="233"/>
      <c r="T491" s="234"/>
      <c r="U491" s="228"/>
      <c r="V491" s="228"/>
      <c r="W491" s="228"/>
      <c r="X491" s="228"/>
      <c r="Y491" s="228"/>
      <c r="Z491" s="228"/>
      <c r="AA491" s="235"/>
      <c r="AT491" s="236" t="s">
        <v>175</v>
      </c>
      <c r="AU491" s="236" t="s">
        <v>86</v>
      </c>
      <c r="AV491" s="10" t="s">
        <v>86</v>
      </c>
      <c r="AW491" s="10" t="s">
        <v>33</v>
      </c>
      <c r="AX491" s="10" t="s">
        <v>77</v>
      </c>
      <c r="AY491" s="236" t="s">
        <v>165</v>
      </c>
    </row>
    <row r="492" s="10" customFormat="1" ht="25.5" customHeight="1">
      <c r="B492" s="227"/>
      <c r="C492" s="228"/>
      <c r="D492" s="228"/>
      <c r="E492" s="229" t="s">
        <v>5</v>
      </c>
      <c r="F492" s="237" t="s">
        <v>1410</v>
      </c>
      <c r="G492" s="228"/>
      <c r="H492" s="228"/>
      <c r="I492" s="228"/>
      <c r="J492" s="228"/>
      <c r="K492" s="232">
        <v>14.208</v>
      </c>
      <c r="L492" s="228"/>
      <c r="M492" s="228"/>
      <c r="N492" s="228"/>
      <c r="O492" s="228"/>
      <c r="P492" s="228"/>
      <c r="Q492" s="228"/>
      <c r="R492" s="233"/>
      <c r="T492" s="234"/>
      <c r="U492" s="228"/>
      <c r="V492" s="228"/>
      <c r="W492" s="228"/>
      <c r="X492" s="228"/>
      <c r="Y492" s="228"/>
      <c r="Z492" s="228"/>
      <c r="AA492" s="235"/>
      <c r="AT492" s="236" t="s">
        <v>175</v>
      </c>
      <c r="AU492" s="236" t="s">
        <v>86</v>
      </c>
      <c r="AV492" s="10" t="s">
        <v>86</v>
      </c>
      <c r="AW492" s="10" t="s">
        <v>33</v>
      </c>
      <c r="AX492" s="10" t="s">
        <v>77</v>
      </c>
      <c r="AY492" s="236" t="s">
        <v>165</v>
      </c>
    </row>
    <row r="493" s="11" customFormat="1" ht="16.5" customHeight="1">
      <c r="B493" s="238"/>
      <c r="C493" s="239"/>
      <c r="D493" s="239"/>
      <c r="E493" s="240" t="s">
        <v>5</v>
      </c>
      <c r="F493" s="241" t="s">
        <v>183</v>
      </c>
      <c r="G493" s="239"/>
      <c r="H493" s="239"/>
      <c r="I493" s="239"/>
      <c r="J493" s="239"/>
      <c r="K493" s="242">
        <v>83.141000000000005</v>
      </c>
      <c r="L493" s="239"/>
      <c r="M493" s="239"/>
      <c r="N493" s="239"/>
      <c r="O493" s="239"/>
      <c r="P493" s="239"/>
      <c r="Q493" s="239"/>
      <c r="R493" s="243"/>
      <c r="T493" s="244"/>
      <c r="U493" s="239"/>
      <c r="V493" s="239"/>
      <c r="W493" s="239"/>
      <c r="X493" s="239"/>
      <c r="Y493" s="239"/>
      <c r="Z493" s="239"/>
      <c r="AA493" s="245"/>
      <c r="AT493" s="246" t="s">
        <v>175</v>
      </c>
      <c r="AU493" s="246" t="s">
        <v>86</v>
      </c>
      <c r="AV493" s="11" t="s">
        <v>92</v>
      </c>
      <c r="AW493" s="11" t="s">
        <v>33</v>
      </c>
      <c r="AX493" s="11" t="s">
        <v>83</v>
      </c>
      <c r="AY493" s="246" t="s">
        <v>165</v>
      </c>
    </row>
    <row r="494" s="1" customFormat="1" ht="25.5" customHeight="1">
      <c r="B494" s="179"/>
      <c r="C494" s="266" t="s">
        <v>1411</v>
      </c>
      <c r="D494" s="266" t="s">
        <v>294</v>
      </c>
      <c r="E494" s="267" t="s">
        <v>1412</v>
      </c>
      <c r="F494" s="268" t="s">
        <v>1413</v>
      </c>
      <c r="G494" s="268"/>
      <c r="H494" s="268"/>
      <c r="I494" s="268"/>
      <c r="J494" s="269" t="s">
        <v>169</v>
      </c>
      <c r="K494" s="270">
        <v>85.635000000000005</v>
      </c>
      <c r="L494" s="271">
        <v>0</v>
      </c>
      <c r="M494" s="271"/>
      <c r="N494" s="270">
        <f>ROUND(L494*K494,3)</f>
        <v>0</v>
      </c>
      <c r="O494" s="219"/>
      <c r="P494" s="219"/>
      <c r="Q494" s="219"/>
      <c r="R494" s="183"/>
      <c r="T494" s="221" t="s">
        <v>5</v>
      </c>
      <c r="U494" s="58" t="s">
        <v>44</v>
      </c>
      <c r="V494" s="49"/>
      <c r="W494" s="222">
        <f>V494*K494</f>
        <v>0</v>
      </c>
      <c r="X494" s="222">
        <v>0.021000000000000001</v>
      </c>
      <c r="Y494" s="222">
        <f>X494*K494</f>
        <v>1.7983350000000002</v>
      </c>
      <c r="Z494" s="222">
        <v>0</v>
      </c>
      <c r="AA494" s="223">
        <f>Z494*K494</f>
        <v>0</v>
      </c>
      <c r="AR494" s="24" t="s">
        <v>371</v>
      </c>
      <c r="AT494" s="24" t="s">
        <v>294</v>
      </c>
      <c r="AU494" s="24" t="s">
        <v>86</v>
      </c>
      <c r="AY494" s="24" t="s">
        <v>165</v>
      </c>
      <c r="BE494" s="138">
        <f>IF(U494="základná",N494,0)</f>
        <v>0</v>
      </c>
      <c r="BF494" s="138">
        <f>IF(U494="znížená",N494,0)</f>
        <v>0</v>
      </c>
      <c r="BG494" s="138">
        <f>IF(U494="zákl. prenesená",N494,0)</f>
        <v>0</v>
      </c>
      <c r="BH494" s="138">
        <f>IF(U494="zníž. prenesená",N494,0)</f>
        <v>0</v>
      </c>
      <c r="BI494" s="138">
        <f>IF(U494="nulová",N494,0)</f>
        <v>0</v>
      </c>
      <c r="BJ494" s="24" t="s">
        <v>86</v>
      </c>
      <c r="BK494" s="224">
        <f>ROUND(L494*K494,3)</f>
        <v>0</v>
      </c>
      <c r="BL494" s="24" t="s">
        <v>299</v>
      </c>
      <c r="BM494" s="24" t="s">
        <v>1414</v>
      </c>
    </row>
    <row r="495" s="10" customFormat="1" ht="16.5" customHeight="1">
      <c r="B495" s="227"/>
      <c r="C495" s="228"/>
      <c r="D495" s="228"/>
      <c r="E495" s="229" t="s">
        <v>5</v>
      </c>
      <c r="F495" s="230" t="s">
        <v>1415</v>
      </c>
      <c r="G495" s="231"/>
      <c r="H495" s="231"/>
      <c r="I495" s="231"/>
      <c r="J495" s="228"/>
      <c r="K495" s="232">
        <v>85.635000000000005</v>
      </c>
      <c r="L495" s="228"/>
      <c r="M495" s="228"/>
      <c r="N495" s="228"/>
      <c r="O495" s="228"/>
      <c r="P495" s="228"/>
      <c r="Q495" s="228"/>
      <c r="R495" s="233"/>
      <c r="T495" s="234"/>
      <c r="U495" s="228"/>
      <c r="V495" s="228"/>
      <c r="W495" s="228"/>
      <c r="X495" s="228"/>
      <c r="Y495" s="228"/>
      <c r="Z495" s="228"/>
      <c r="AA495" s="235"/>
      <c r="AT495" s="236" t="s">
        <v>175</v>
      </c>
      <c r="AU495" s="236" t="s">
        <v>86</v>
      </c>
      <c r="AV495" s="10" t="s">
        <v>86</v>
      </c>
      <c r="AW495" s="10" t="s">
        <v>33</v>
      </c>
      <c r="AX495" s="10" t="s">
        <v>83</v>
      </c>
      <c r="AY495" s="236" t="s">
        <v>165</v>
      </c>
    </row>
    <row r="496" s="1" customFormat="1" ht="25.5" customHeight="1">
      <c r="B496" s="179"/>
      <c r="C496" s="215" t="s">
        <v>1416</v>
      </c>
      <c r="D496" s="215" t="s">
        <v>166</v>
      </c>
      <c r="E496" s="216" t="s">
        <v>1417</v>
      </c>
      <c r="F496" s="217" t="s">
        <v>1418</v>
      </c>
      <c r="G496" s="217"/>
      <c r="H496" s="217"/>
      <c r="I496" s="217"/>
      <c r="J496" s="218" t="s">
        <v>426</v>
      </c>
      <c r="K496" s="220">
        <v>0</v>
      </c>
      <c r="L496" s="220">
        <v>0</v>
      </c>
      <c r="M496" s="220"/>
      <c r="N496" s="219">
        <f>ROUND(L496*K496,3)</f>
        <v>0</v>
      </c>
      <c r="O496" s="219"/>
      <c r="P496" s="219"/>
      <c r="Q496" s="219"/>
      <c r="R496" s="183"/>
      <c r="T496" s="221" t="s">
        <v>5</v>
      </c>
      <c r="U496" s="58" t="s">
        <v>44</v>
      </c>
      <c r="V496" s="49"/>
      <c r="W496" s="222">
        <f>V496*K496</f>
        <v>0</v>
      </c>
      <c r="X496" s="222">
        <v>0</v>
      </c>
      <c r="Y496" s="222">
        <f>X496*K496</f>
        <v>0</v>
      </c>
      <c r="Z496" s="222">
        <v>0</v>
      </c>
      <c r="AA496" s="223">
        <f>Z496*K496</f>
        <v>0</v>
      </c>
      <c r="AR496" s="24" t="s">
        <v>299</v>
      </c>
      <c r="AT496" s="24" t="s">
        <v>166</v>
      </c>
      <c r="AU496" s="24" t="s">
        <v>86</v>
      </c>
      <c r="AY496" s="24" t="s">
        <v>165</v>
      </c>
      <c r="BE496" s="138">
        <f>IF(U496="základná",N496,0)</f>
        <v>0</v>
      </c>
      <c r="BF496" s="138">
        <f>IF(U496="znížená",N496,0)</f>
        <v>0</v>
      </c>
      <c r="BG496" s="138">
        <f>IF(U496="zákl. prenesená",N496,0)</f>
        <v>0</v>
      </c>
      <c r="BH496" s="138">
        <f>IF(U496="zníž. prenesená",N496,0)</f>
        <v>0</v>
      </c>
      <c r="BI496" s="138">
        <f>IF(U496="nulová",N496,0)</f>
        <v>0</v>
      </c>
      <c r="BJ496" s="24" t="s">
        <v>86</v>
      </c>
      <c r="BK496" s="224">
        <f>ROUND(L496*K496,3)</f>
        <v>0</v>
      </c>
      <c r="BL496" s="24" t="s">
        <v>299</v>
      </c>
      <c r="BM496" s="24" t="s">
        <v>1419</v>
      </c>
    </row>
    <row r="497" s="9" customFormat="1" ht="29.88" customHeight="1">
      <c r="B497" s="201"/>
      <c r="C497" s="202"/>
      <c r="D497" s="212" t="s">
        <v>828</v>
      </c>
      <c r="E497" s="212"/>
      <c r="F497" s="212"/>
      <c r="G497" s="212"/>
      <c r="H497" s="212"/>
      <c r="I497" s="212"/>
      <c r="J497" s="212"/>
      <c r="K497" s="212"/>
      <c r="L497" s="212"/>
      <c r="M497" s="212"/>
      <c r="N497" s="225">
        <f>BK497</f>
        <v>0</v>
      </c>
      <c r="O497" s="226"/>
      <c r="P497" s="226"/>
      <c r="Q497" s="226"/>
      <c r="R497" s="205"/>
      <c r="T497" s="206"/>
      <c r="U497" s="202"/>
      <c r="V497" s="202"/>
      <c r="W497" s="207">
        <f>SUM(W498:W508)</f>
        <v>0</v>
      </c>
      <c r="X497" s="202"/>
      <c r="Y497" s="207">
        <f>SUM(Y498:Y508)</f>
        <v>0.021174520000000002</v>
      </c>
      <c r="Z497" s="202"/>
      <c r="AA497" s="208">
        <f>SUM(AA498:AA508)</f>
        <v>0</v>
      </c>
      <c r="AR497" s="209" t="s">
        <v>86</v>
      </c>
      <c r="AT497" s="210" t="s">
        <v>76</v>
      </c>
      <c r="AU497" s="210" t="s">
        <v>83</v>
      </c>
      <c r="AY497" s="209" t="s">
        <v>165</v>
      </c>
      <c r="BK497" s="211">
        <f>SUM(BK498:BK508)</f>
        <v>0</v>
      </c>
    </row>
    <row r="498" s="1" customFormat="1" ht="38.25" customHeight="1">
      <c r="B498" s="179"/>
      <c r="C498" s="215" t="s">
        <v>1420</v>
      </c>
      <c r="D498" s="215" t="s">
        <v>166</v>
      </c>
      <c r="E498" s="216" t="s">
        <v>1421</v>
      </c>
      <c r="F498" s="217" t="s">
        <v>1422</v>
      </c>
      <c r="G498" s="217"/>
      <c r="H498" s="217"/>
      <c r="I498" s="217"/>
      <c r="J498" s="218" t="s">
        <v>169</v>
      </c>
      <c r="K498" s="219">
        <v>9.6259999999999994</v>
      </c>
      <c r="L498" s="220">
        <v>0</v>
      </c>
      <c r="M498" s="220"/>
      <c r="N498" s="219">
        <f>ROUND(L498*K498,3)</f>
        <v>0</v>
      </c>
      <c r="O498" s="219"/>
      <c r="P498" s="219"/>
      <c r="Q498" s="219"/>
      <c r="R498" s="183"/>
      <c r="T498" s="221" t="s">
        <v>5</v>
      </c>
      <c r="U498" s="58" t="s">
        <v>44</v>
      </c>
      <c r="V498" s="49"/>
      <c r="W498" s="222">
        <f>V498*K498</f>
        <v>0</v>
      </c>
      <c r="X498" s="222">
        <v>0.00029999999999999997</v>
      </c>
      <c r="Y498" s="222">
        <f>X498*K498</f>
        <v>0.0028877999999999994</v>
      </c>
      <c r="Z498" s="222">
        <v>0</v>
      </c>
      <c r="AA498" s="223">
        <f>Z498*K498</f>
        <v>0</v>
      </c>
      <c r="AR498" s="24" t="s">
        <v>299</v>
      </c>
      <c r="AT498" s="24" t="s">
        <v>166</v>
      </c>
      <c r="AU498" s="24" t="s">
        <v>86</v>
      </c>
      <c r="AY498" s="24" t="s">
        <v>165</v>
      </c>
      <c r="BE498" s="138">
        <f>IF(U498="základná",N498,0)</f>
        <v>0</v>
      </c>
      <c r="BF498" s="138">
        <f>IF(U498="znížená",N498,0)</f>
        <v>0</v>
      </c>
      <c r="BG498" s="138">
        <f>IF(U498="zákl. prenesená",N498,0)</f>
        <v>0</v>
      </c>
      <c r="BH498" s="138">
        <f>IF(U498="zníž. prenesená",N498,0)</f>
        <v>0</v>
      </c>
      <c r="BI498" s="138">
        <f>IF(U498="nulová",N498,0)</f>
        <v>0</v>
      </c>
      <c r="BJ498" s="24" t="s">
        <v>86</v>
      </c>
      <c r="BK498" s="224">
        <f>ROUND(L498*K498,3)</f>
        <v>0</v>
      </c>
      <c r="BL498" s="24" t="s">
        <v>299</v>
      </c>
      <c r="BM498" s="24" t="s">
        <v>1423</v>
      </c>
    </row>
    <row r="499" s="10" customFormat="1" ht="16.5" customHeight="1">
      <c r="B499" s="227"/>
      <c r="C499" s="228"/>
      <c r="D499" s="228"/>
      <c r="E499" s="229" t="s">
        <v>5</v>
      </c>
      <c r="F499" s="230" t="s">
        <v>1424</v>
      </c>
      <c r="G499" s="231"/>
      <c r="H499" s="231"/>
      <c r="I499" s="231"/>
      <c r="J499" s="228"/>
      <c r="K499" s="232">
        <v>6.0800000000000001</v>
      </c>
      <c r="L499" s="228"/>
      <c r="M499" s="228"/>
      <c r="N499" s="228"/>
      <c r="O499" s="228"/>
      <c r="P499" s="228"/>
      <c r="Q499" s="228"/>
      <c r="R499" s="233"/>
      <c r="T499" s="234"/>
      <c r="U499" s="228"/>
      <c r="V499" s="228"/>
      <c r="W499" s="228"/>
      <c r="X499" s="228"/>
      <c r="Y499" s="228"/>
      <c r="Z499" s="228"/>
      <c r="AA499" s="235"/>
      <c r="AT499" s="236" t="s">
        <v>175</v>
      </c>
      <c r="AU499" s="236" t="s">
        <v>86</v>
      </c>
      <c r="AV499" s="10" t="s">
        <v>86</v>
      </c>
      <c r="AW499" s="10" t="s">
        <v>33</v>
      </c>
      <c r="AX499" s="10" t="s">
        <v>77</v>
      </c>
      <c r="AY499" s="236" t="s">
        <v>165</v>
      </c>
    </row>
    <row r="500" s="10" customFormat="1" ht="16.5" customHeight="1">
      <c r="B500" s="227"/>
      <c r="C500" s="228"/>
      <c r="D500" s="228"/>
      <c r="E500" s="229" t="s">
        <v>5</v>
      </c>
      <c r="F500" s="237" t="s">
        <v>1425</v>
      </c>
      <c r="G500" s="228"/>
      <c r="H500" s="228"/>
      <c r="I500" s="228"/>
      <c r="J500" s="228"/>
      <c r="K500" s="232">
        <v>3.5459999999999998</v>
      </c>
      <c r="L500" s="228"/>
      <c r="M500" s="228"/>
      <c r="N500" s="228"/>
      <c r="O500" s="228"/>
      <c r="P500" s="228"/>
      <c r="Q500" s="228"/>
      <c r="R500" s="233"/>
      <c r="T500" s="234"/>
      <c r="U500" s="228"/>
      <c r="V500" s="228"/>
      <c r="W500" s="228"/>
      <c r="X500" s="228"/>
      <c r="Y500" s="228"/>
      <c r="Z500" s="228"/>
      <c r="AA500" s="235"/>
      <c r="AT500" s="236" t="s">
        <v>175</v>
      </c>
      <c r="AU500" s="236" t="s">
        <v>86</v>
      </c>
      <c r="AV500" s="10" t="s">
        <v>86</v>
      </c>
      <c r="AW500" s="10" t="s">
        <v>33</v>
      </c>
      <c r="AX500" s="10" t="s">
        <v>77</v>
      </c>
      <c r="AY500" s="236" t="s">
        <v>165</v>
      </c>
    </row>
    <row r="501" s="11" customFormat="1" ht="16.5" customHeight="1">
      <c r="B501" s="238"/>
      <c r="C501" s="239"/>
      <c r="D501" s="239"/>
      <c r="E501" s="240" t="s">
        <v>5</v>
      </c>
      <c r="F501" s="241" t="s">
        <v>183</v>
      </c>
      <c r="G501" s="239"/>
      <c r="H501" s="239"/>
      <c r="I501" s="239"/>
      <c r="J501" s="239"/>
      <c r="K501" s="242">
        <v>9.6259999999999994</v>
      </c>
      <c r="L501" s="239"/>
      <c r="M501" s="239"/>
      <c r="N501" s="239"/>
      <c r="O501" s="239"/>
      <c r="P501" s="239"/>
      <c r="Q501" s="239"/>
      <c r="R501" s="243"/>
      <c r="T501" s="244"/>
      <c r="U501" s="239"/>
      <c r="V501" s="239"/>
      <c r="W501" s="239"/>
      <c r="X501" s="239"/>
      <c r="Y501" s="239"/>
      <c r="Z501" s="239"/>
      <c r="AA501" s="245"/>
      <c r="AT501" s="246" t="s">
        <v>175</v>
      </c>
      <c r="AU501" s="246" t="s">
        <v>86</v>
      </c>
      <c r="AV501" s="11" t="s">
        <v>92</v>
      </c>
      <c r="AW501" s="11" t="s">
        <v>33</v>
      </c>
      <c r="AX501" s="11" t="s">
        <v>83</v>
      </c>
      <c r="AY501" s="246" t="s">
        <v>165</v>
      </c>
    </row>
    <row r="502" s="1" customFormat="1" ht="38.25" customHeight="1">
      <c r="B502" s="179"/>
      <c r="C502" s="215" t="s">
        <v>1426</v>
      </c>
      <c r="D502" s="215" t="s">
        <v>166</v>
      </c>
      <c r="E502" s="216" t="s">
        <v>1427</v>
      </c>
      <c r="F502" s="217" t="s">
        <v>1428</v>
      </c>
      <c r="G502" s="217"/>
      <c r="H502" s="217"/>
      <c r="I502" s="217"/>
      <c r="J502" s="218" t="s">
        <v>169</v>
      </c>
      <c r="K502" s="219">
        <v>57.146000000000001</v>
      </c>
      <c r="L502" s="220">
        <v>0</v>
      </c>
      <c r="M502" s="220"/>
      <c r="N502" s="219">
        <f>ROUND(L502*K502,3)</f>
        <v>0</v>
      </c>
      <c r="O502" s="219"/>
      <c r="P502" s="219"/>
      <c r="Q502" s="219"/>
      <c r="R502" s="183"/>
      <c r="T502" s="221" t="s">
        <v>5</v>
      </c>
      <c r="U502" s="58" t="s">
        <v>44</v>
      </c>
      <c r="V502" s="49"/>
      <c r="W502" s="222">
        <f>V502*K502</f>
        <v>0</v>
      </c>
      <c r="X502" s="222">
        <v>0.00024000000000000001</v>
      </c>
      <c r="Y502" s="222">
        <f>X502*K502</f>
        <v>0.013715040000000001</v>
      </c>
      <c r="Z502" s="222">
        <v>0</v>
      </c>
      <c r="AA502" s="223">
        <f>Z502*K502</f>
        <v>0</v>
      </c>
      <c r="AR502" s="24" t="s">
        <v>299</v>
      </c>
      <c r="AT502" s="24" t="s">
        <v>166</v>
      </c>
      <c r="AU502" s="24" t="s">
        <v>86</v>
      </c>
      <c r="AY502" s="24" t="s">
        <v>165</v>
      </c>
      <c r="BE502" s="138">
        <f>IF(U502="základná",N502,0)</f>
        <v>0</v>
      </c>
      <c r="BF502" s="138">
        <f>IF(U502="znížená",N502,0)</f>
        <v>0</v>
      </c>
      <c r="BG502" s="138">
        <f>IF(U502="zákl. prenesená",N502,0)</f>
        <v>0</v>
      </c>
      <c r="BH502" s="138">
        <f>IF(U502="zníž. prenesená",N502,0)</f>
        <v>0</v>
      </c>
      <c r="BI502" s="138">
        <f>IF(U502="nulová",N502,0)</f>
        <v>0</v>
      </c>
      <c r="BJ502" s="24" t="s">
        <v>86</v>
      </c>
      <c r="BK502" s="224">
        <f>ROUND(L502*K502,3)</f>
        <v>0</v>
      </c>
      <c r="BL502" s="24" t="s">
        <v>299</v>
      </c>
      <c r="BM502" s="24" t="s">
        <v>1429</v>
      </c>
    </row>
    <row r="503" s="12" customFormat="1" ht="16.5" customHeight="1">
      <c r="B503" s="247"/>
      <c r="C503" s="248"/>
      <c r="D503" s="248"/>
      <c r="E503" s="249" t="s">
        <v>5</v>
      </c>
      <c r="F503" s="250" t="s">
        <v>1430</v>
      </c>
      <c r="G503" s="251"/>
      <c r="H503" s="251"/>
      <c r="I503" s="251"/>
      <c r="J503" s="248"/>
      <c r="K503" s="249" t="s">
        <v>5</v>
      </c>
      <c r="L503" s="248"/>
      <c r="M503" s="248"/>
      <c r="N503" s="248"/>
      <c r="O503" s="248"/>
      <c r="P503" s="248"/>
      <c r="Q503" s="248"/>
      <c r="R503" s="252"/>
      <c r="T503" s="253"/>
      <c r="U503" s="248"/>
      <c r="V503" s="248"/>
      <c r="W503" s="248"/>
      <c r="X503" s="248"/>
      <c r="Y503" s="248"/>
      <c r="Z503" s="248"/>
      <c r="AA503" s="254"/>
      <c r="AT503" s="255" t="s">
        <v>175</v>
      </c>
      <c r="AU503" s="255" t="s">
        <v>86</v>
      </c>
      <c r="AV503" s="12" t="s">
        <v>83</v>
      </c>
      <c r="AW503" s="12" t="s">
        <v>33</v>
      </c>
      <c r="AX503" s="12" t="s">
        <v>77</v>
      </c>
      <c r="AY503" s="255" t="s">
        <v>165</v>
      </c>
    </row>
    <row r="504" s="10" customFormat="1" ht="16.5" customHeight="1">
      <c r="B504" s="227"/>
      <c r="C504" s="228"/>
      <c r="D504" s="228"/>
      <c r="E504" s="229" t="s">
        <v>5</v>
      </c>
      <c r="F504" s="237" t="s">
        <v>1431</v>
      </c>
      <c r="G504" s="228"/>
      <c r="H504" s="228"/>
      <c r="I504" s="228"/>
      <c r="J504" s="228"/>
      <c r="K504" s="232">
        <v>9.6259999999999994</v>
      </c>
      <c r="L504" s="228"/>
      <c r="M504" s="228"/>
      <c r="N504" s="228"/>
      <c r="O504" s="228"/>
      <c r="P504" s="228"/>
      <c r="Q504" s="228"/>
      <c r="R504" s="233"/>
      <c r="T504" s="234"/>
      <c r="U504" s="228"/>
      <c r="V504" s="228"/>
      <c r="W504" s="228"/>
      <c r="X504" s="228"/>
      <c r="Y504" s="228"/>
      <c r="Z504" s="228"/>
      <c r="AA504" s="235"/>
      <c r="AT504" s="236" t="s">
        <v>175</v>
      </c>
      <c r="AU504" s="236" t="s">
        <v>86</v>
      </c>
      <c r="AV504" s="10" t="s">
        <v>86</v>
      </c>
      <c r="AW504" s="10" t="s">
        <v>33</v>
      </c>
      <c r="AX504" s="10" t="s">
        <v>77</v>
      </c>
      <c r="AY504" s="236" t="s">
        <v>165</v>
      </c>
    </row>
    <row r="505" s="12" customFormat="1" ht="16.5" customHeight="1">
      <c r="B505" s="247"/>
      <c r="C505" s="248"/>
      <c r="D505" s="248"/>
      <c r="E505" s="249" t="s">
        <v>5</v>
      </c>
      <c r="F505" s="256" t="s">
        <v>1432</v>
      </c>
      <c r="G505" s="248"/>
      <c r="H505" s="248"/>
      <c r="I505" s="248"/>
      <c r="J505" s="248"/>
      <c r="K505" s="249" t="s">
        <v>5</v>
      </c>
      <c r="L505" s="248"/>
      <c r="M505" s="248"/>
      <c r="N505" s="248"/>
      <c r="O505" s="248"/>
      <c r="P505" s="248"/>
      <c r="Q505" s="248"/>
      <c r="R505" s="252"/>
      <c r="T505" s="253"/>
      <c r="U505" s="248"/>
      <c r="V505" s="248"/>
      <c r="W505" s="248"/>
      <c r="X505" s="248"/>
      <c r="Y505" s="248"/>
      <c r="Z505" s="248"/>
      <c r="AA505" s="254"/>
      <c r="AT505" s="255" t="s">
        <v>175</v>
      </c>
      <c r="AU505" s="255" t="s">
        <v>86</v>
      </c>
      <c r="AV505" s="12" t="s">
        <v>83</v>
      </c>
      <c r="AW505" s="12" t="s">
        <v>33</v>
      </c>
      <c r="AX505" s="12" t="s">
        <v>77</v>
      </c>
      <c r="AY505" s="255" t="s">
        <v>165</v>
      </c>
    </row>
    <row r="506" s="10" customFormat="1" ht="16.5" customHeight="1">
      <c r="B506" s="227"/>
      <c r="C506" s="228"/>
      <c r="D506" s="228"/>
      <c r="E506" s="229" t="s">
        <v>5</v>
      </c>
      <c r="F506" s="237" t="s">
        <v>1433</v>
      </c>
      <c r="G506" s="228"/>
      <c r="H506" s="228"/>
      <c r="I506" s="228"/>
      <c r="J506" s="228"/>
      <c r="K506" s="232">
        <v>47.520000000000003</v>
      </c>
      <c r="L506" s="228"/>
      <c r="M506" s="228"/>
      <c r="N506" s="228"/>
      <c r="O506" s="228"/>
      <c r="P506" s="228"/>
      <c r="Q506" s="228"/>
      <c r="R506" s="233"/>
      <c r="T506" s="234"/>
      <c r="U506" s="228"/>
      <c r="V506" s="228"/>
      <c r="W506" s="228"/>
      <c r="X506" s="228"/>
      <c r="Y506" s="228"/>
      <c r="Z506" s="228"/>
      <c r="AA506" s="235"/>
      <c r="AT506" s="236" t="s">
        <v>175</v>
      </c>
      <c r="AU506" s="236" t="s">
        <v>86</v>
      </c>
      <c r="AV506" s="10" t="s">
        <v>86</v>
      </c>
      <c r="AW506" s="10" t="s">
        <v>33</v>
      </c>
      <c r="AX506" s="10" t="s">
        <v>77</v>
      </c>
      <c r="AY506" s="236" t="s">
        <v>165</v>
      </c>
    </row>
    <row r="507" s="11" customFormat="1" ht="16.5" customHeight="1">
      <c r="B507" s="238"/>
      <c r="C507" s="239"/>
      <c r="D507" s="239"/>
      <c r="E507" s="240" t="s">
        <v>5</v>
      </c>
      <c r="F507" s="241" t="s">
        <v>183</v>
      </c>
      <c r="G507" s="239"/>
      <c r="H507" s="239"/>
      <c r="I507" s="239"/>
      <c r="J507" s="239"/>
      <c r="K507" s="242">
        <v>57.146000000000001</v>
      </c>
      <c r="L507" s="239"/>
      <c r="M507" s="239"/>
      <c r="N507" s="239"/>
      <c r="O507" s="239"/>
      <c r="P507" s="239"/>
      <c r="Q507" s="239"/>
      <c r="R507" s="243"/>
      <c r="T507" s="244"/>
      <c r="U507" s="239"/>
      <c r="V507" s="239"/>
      <c r="W507" s="239"/>
      <c r="X507" s="239"/>
      <c r="Y507" s="239"/>
      <c r="Z507" s="239"/>
      <c r="AA507" s="245"/>
      <c r="AT507" s="246" t="s">
        <v>175</v>
      </c>
      <c r="AU507" s="246" t="s">
        <v>86</v>
      </c>
      <c r="AV507" s="11" t="s">
        <v>92</v>
      </c>
      <c r="AW507" s="11" t="s">
        <v>33</v>
      </c>
      <c r="AX507" s="11" t="s">
        <v>83</v>
      </c>
      <c r="AY507" s="246" t="s">
        <v>165</v>
      </c>
    </row>
    <row r="508" s="1" customFormat="1" ht="25.5" customHeight="1">
      <c r="B508" s="179"/>
      <c r="C508" s="215" t="s">
        <v>1434</v>
      </c>
      <c r="D508" s="215" t="s">
        <v>166</v>
      </c>
      <c r="E508" s="216" t="s">
        <v>1435</v>
      </c>
      <c r="F508" s="217" t="s">
        <v>1436</v>
      </c>
      <c r="G508" s="217"/>
      <c r="H508" s="217"/>
      <c r="I508" s="217"/>
      <c r="J508" s="218" t="s">
        <v>169</v>
      </c>
      <c r="K508" s="219">
        <v>57.146000000000001</v>
      </c>
      <c r="L508" s="220">
        <v>0</v>
      </c>
      <c r="M508" s="220"/>
      <c r="N508" s="219">
        <f>ROUND(L508*K508,3)</f>
        <v>0</v>
      </c>
      <c r="O508" s="219"/>
      <c r="P508" s="219"/>
      <c r="Q508" s="219"/>
      <c r="R508" s="183"/>
      <c r="T508" s="221" t="s">
        <v>5</v>
      </c>
      <c r="U508" s="58" t="s">
        <v>44</v>
      </c>
      <c r="V508" s="49"/>
      <c r="W508" s="222">
        <f>V508*K508</f>
        <v>0</v>
      </c>
      <c r="X508" s="222">
        <v>8.0000000000000007E-05</v>
      </c>
      <c r="Y508" s="222">
        <f>X508*K508</f>
        <v>0.0045716800000000007</v>
      </c>
      <c r="Z508" s="222">
        <v>0</v>
      </c>
      <c r="AA508" s="223">
        <f>Z508*K508</f>
        <v>0</v>
      </c>
      <c r="AR508" s="24" t="s">
        <v>299</v>
      </c>
      <c r="AT508" s="24" t="s">
        <v>166</v>
      </c>
      <c r="AU508" s="24" t="s">
        <v>86</v>
      </c>
      <c r="AY508" s="24" t="s">
        <v>165</v>
      </c>
      <c r="BE508" s="138">
        <f>IF(U508="základná",N508,0)</f>
        <v>0</v>
      </c>
      <c r="BF508" s="138">
        <f>IF(U508="znížená",N508,0)</f>
        <v>0</v>
      </c>
      <c r="BG508" s="138">
        <f>IF(U508="zákl. prenesená",N508,0)</f>
        <v>0</v>
      </c>
      <c r="BH508" s="138">
        <f>IF(U508="zníž. prenesená",N508,0)</f>
        <v>0</v>
      </c>
      <c r="BI508" s="138">
        <f>IF(U508="nulová",N508,0)</f>
        <v>0</v>
      </c>
      <c r="BJ508" s="24" t="s">
        <v>86</v>
      </c>
      <c r="BK508" s="224">
        <f>ROUND(L508*K508,3)</f>
        <v>0</v>
      </c>
      <c r="BL508" s="24" t="s">
        <v>299</v>
      </c>
      <c r="BM508" s="24" t="s">
        <v>1437</v>
      </c>
    </row>
    <row r="509" s="9" customFormat="1" ht="29.88" customHeight="1">
      <c r="B509" s="201"/>
      <c r="C509" s="202"/>
      <c r="D509" s="212" t="s">
        <v>138</v>
      </c>
      <c r="E509" s="212"/>
      <c r="F509" s="212"/>
      <c r="G509" s="212"/>
      <c r="H509" s="212"/>
      <c r="I509" s="212"/>
      <c r="J509" s="212"/>
      <c r="K509" s="212"/>
      <c r="L509" s="212"/>
      <c r="M509" s="212"/>
      <c r="N509" s="225">
        <f>BK509</f>
        <v>0</v>
      </c>
      <c r="O509" s="226"/>
      <c r="P509" s="226"/>
      <c r="Q509" s="226"/>
      <c r="R509" s="205"/>
      <c r="T509" s="206"/>
      <c r="U509" s="202"/>
      <c r="V509" s="202"/>
      <c r="W509" s="207">
        <f>SUM(W510:W518)</f>
        <v>0</v>
      </c>
      <c r="X509" s="202"/>
      <c r="Y509" s="207">
        <f>SUM(Y510:Y518)</f>
        <v>0.23920708349999997</v>
      </c>
      <c r="Z509" s="202"/>
      <c r="AA509" s="208">
        <f>SUM(AA510:AA518)</f>
        <v>0</v>
      </c>
      <c r="AR509" s="209" t="s">
        <v>86</v>
      </c>
      <c r="AT509" s="210" t="s">
        <v>76</v>
      </c>
      <c r="AU509" s="210" t="s">
        <v>83</v>
      </c>
      <c r="AY509" s="209" t="s">
        <v>165</v>
      </c>
      <c r="BK509" s="211">
        <f>SUM(BK510:BK518)</f>
        <v>0</v>
      </c>
    </row>
    <row r="510" s="1" customFormat="1" ht="25.5" customHeight="1">
      <c r="B510" s="179"/>
      <c r="C510" s="215" t="s">
        <v>1438</v>
      </c>
      <c r="D510" s="215" t="s">
        <v>166</v>
      </c>
      <c r="E510" s="216" t="s">
        <v>438</v>
      </c>
      <c r="F510" s="217" t="s">
        <v>439</v>
      </c>
      <c r="G510" s="217"/>
      <c r="H510" s="217"/>
      <c r="I510" s="217"/>
      <c r="J510" s="218" t="s">
        <v>169</v>
      </c>
      <c r="K510" s="219">
        <v>378.642</v>
      </c>
      <c r="L510" s="220">
        <v>0</v>
      </c>
      <c r="M510" s="220"/>
      <c r="N510" s="219">
        <f>ROUND(L510*K510,3)</f>
        <v>0</v>
      </c>
      <c r="O510" s="219"/>
      <c r="P510" s="219"/>
      <c r="Q510" s="219"/>
      <c r="R510" s="183"/>
      <c r="T510" s="221" t="s">
        <v>5</v>
      </c>
      <c r="U510" s="58" t="s">
        <v>44</v>
      </c>
      <c r="V510" s="49"/>
      <c r="W510" s="222">
        <f>V510*K510</f>
        <v>0</v>
      </c>
      <c r="X510" s="222">
        <v>0.00030174999999999999</v>
      </c>
      <c r="Y510" s="222">
        <f>X510*K510</f>
        <v>0.11425522349999999</v>
      </c>
      <c r="Z510" s="222">
        <v>0</v>
      </c>
      <c r="AA510" s="223">
        <f>Z510*K510</f>
        <v>0</v>
      </c>
      <c r="AR510" s="24" t="s">
        <v>299</v>
      </c>
      <c r="AT510" s="24" t="s">
        <v>166</v>
      </c>
      <c r="AU510" s="24" t="s">
        <v>86</v>
      </c>
      <c r="AY510" s="24" t="s">
        <v>165</v>
      </c>
      <c r="BE510" s="138">
        <f>IF(U510="základná",N510,0)</f>
        <v>0</v>
      </c>
      <c r="BF510" s="138">
        <f>IF(U510="znížená",N510,0)</f>
        <v>0</v>
      </c>
      <c r="BG510" s="138">
        <f>IF(U510="zákl. prenesená",N510,0)</f>
        <v>0</v>
      </c>
      <c r="BH510" s="138">
        <f>IF(U510="zníž. prenesená",N510,0)</f>
        <v>0</v>
      </c>
      <c r="BI510" s="138">
        <f>IF(U510="nulová",N510,0)</f>
        <v>0</v>
      </c>
      <c r="BJ510" s="24" t="s">
        <v>86</v>
      </c>
      <c r="BK510" s="224">
        <f>ROUND(L510*K510,3)</f>
        <v>0</v>
      </c>
      <c r="BL510" s="24" t="s">
        <v>299</v>
      </c>
      <c r="BM510" s="24" t="s">
        <v>1439</v>
      </c>
    </row>
    <row r="511" s="1" customFormat="1" ht="51" customHeight="1">
      <c r="B511" s="179"/>
      <c r="C511" s="215" t="s">
        <v>1440</v>
      </c>
      <c r="D511" s="215" t="s">
        <v>166</v>
      </c>
      <c r="E511" s="216" t="s">
        <v>446</v>
      </c>
      <c r="F511" s="217" t="s">
        <v>447</v>
      </c>
      <c r="G511" s="217"/>
      <c r="H511" s="217"/>
      <c r="I511" s="217"/>
      <c r="J511" s="218" t="s">
        <v>169</v>
      </c>
      <c r="K511" s="219">
        <v>378.642</v>
      </c>
      <c r="L511" s="220">
        <v>0</v>
      </c>
      <c r="M511" s="220"/>
      <c r="N511" s="219">
        <f>ROUND(L511*K511,3)</f>
        <v>0</v>
      </c>
      <c r="O511" s="219"/>
      <c r="P511" s="219"/>
      <c r="Q511" s="219"/>
      <c r="R511" s="183"/>
      <c r="T511" s="221" t="s">
        <v>5</v>
      </c>
      <c r="U511" s="58" t="s">
        <v>44</v>
      </c>
      <c r="V511" s="49"/>
      <c r="W511" s="222">
        <f>V511*K511</f>
        <v>0</v>
      </c>
      <c r="X511" s="222">
        <v>0.00033</v>
      </c>
      <c r="Y511" s="222">
        <f>X511*K511</f>
        <v>0.12495186</v>
      </c>
      <c r="Z511" s="222">
        <v>0</v>
      </c>
      <c r="AA511" s="223">
        <f>Z511*K511</f>
        <v>0</v>
      </c>
      <c r="AR511" s="24" t="s">
        <v>299</v>
      </c>
      <c r="AT511" s="24" t="s">
        <v>166</v>
      </c>
      <c r="AU511" s="24" t="s">
        <v>86</v>
      </c>
      <c r="AY511" s="24" t="s">
        <v>165</v>
      </c>
      <c r="BE511" s="138">
        <f>IF(U511="základná",N511,0)</f>
        <v>0</v>
      </c>
      <c r="BF511" s="138">
        <f>IF(U511="znížená",N511,0)</f>
        <v>0</v>
      </c>
      <c r="BG511" s="138">
        <f>IF(U511="zákl. prenesená",N511,0)</f>
        <v>0</v>
      </c>
      <c r="BH511" s="138">
        <f>IF(U511="zníž. prenesená",N511,0)</f>
        <v>0</v>
      </c>
      <c r="BI511" s="138">
        <f>IF(U511="nulová",N511,0)</f>
        <v>0</v>
      </c>
      <c r="BJ511" s="24" t="s">
        <v>86</v>
      </c>
      <c r="BK511" s="224">
        <f>ROUND(L511*K511,3)</f>
        <v>0</v>
      </c>
      <c r="BL511" s="24" t="s">
        <v>299</v>
      </c>
      <c r="BM511" s="24" t="s">
        <v>1441</v>
      </c>
    </row>
    <row r="512" s="12" customFormat="1" ht="16.5" customHeight="1">
      <c r="B512" s="247"/>
      <c r="C512" s="248"/>
      <c r="D512" s="248"/>
      <c r="E512" s="249" t="s">
        <v>5</v>
      </c>
      <c r="F512" s="250" t="s">
        <v>491</v>
      </c>
      <c r="G512" s="251"/>
      <c r="H512" s="251"/>
      <c r="I512" s="251"/>
      <c r="J512" s="248"/>
      <c r="K512" s="249" t="s">
        <v>5</v>
      </c>
      <c r="L512" s="248"/>
      <c r="M512" s="248"/>
      <c r="N512" s="248"/>
      <c r="O512" s="248"/>
      <c r="P512" s="248"/>
      <c r="Q512" s="248"/>
      <c r="R512" s="252"/>
      <c r="T512" s="253"/>
      <c r="U512" s="248"/>
      <c r="V512" s="248"/>
      <c r="W512" s="248"/>
      <c r="X512" s="248"/>
      <c r="Y512" s="248"/>
      <c r="Z512" s="248"/>
      <c r="AA512" s="254"/>
      <c r="AT512" s="255" t="s">
        <v>175</v>
      </c>
      <c r="AU512" s="255" t="s">
        <v>86</v>
      </c>
      <c r="AV512" s="12" t="s">
        <v>83</v>
      </c>
      <c r="AW512" s="12" t="s">
        <v>33</v>
      </c>
      <c r="AX512" s="12" t="s">
        <v>77</v>
      </c>
      <c r="AY512" s="255" t="s">
        <v>165</v>
      </c>
    </row>
    <row r="513" s="12" customFormat="1" ht="16.5" customHeight="1">
      <c r="B513" s="247"/>
      <c r="C513" s="248"/>
      <c r="D513" s="248"/>
      <c r="E513" s="249" t="s">
        <v>5</v>
      </c>
      <c r="F513" s="256" t="s">
        <v>1442</v>
      </c>
      <c r="G513" s="248"/>
      <c r="H513" s="248"/>
      <c r="I513" s="248"/>
      <c r="J513" s="248"/>
      <c r="K513" s="249" t="s">
        <v>5</v>
      </c>
      <c r="L513" s="248"/>
      <c r="M513" s="248"/>
      <c r="N513" s="248"/>
      <c r="O513" s="248"/>
      <c r="P513" s="248"/>
      <c r="Q513" s="248"/>
      <c r="R513" s="252"/>
      <c r="T513" s="253"/>
      <c r="U513" s="248"/>
      <c r="V513" s="248"/>
      <c r="W513" s="248"/>
      <c r="X513" s="248"/>
      <c r="Y513" s="248"/>
      <c r="Z513" s="248"/>
      <c r="AA513" s="254"/>
      <c r="AT513" s="255" t="s">
        <v>175</v>
      </c>
      <c r="AU513" s="255" t="s">
        <v>86</v>
      </c>
      <c r="AV513" s="12" t="s">
        <v>83</v>
      </c>
      <c r="AW513" s="12" t="s">
        <v>33</v>
      </c>
      <c r="AX513" s="12" t="s">
        <v>77</v>
      </c>
      <c r="AY513" s="255" t="s">
        <v>165</v>
      </c>
    </row>
    <row r="514" s="10" customFormat="1" ht="16.5" customHeight="1">
      <c r="B514" s="227"/>
      <c r="C514" s="228"/>
      <c r="D514" s="228"/>
      <c r="E514" s="229" t="s">
        <v>5</v>
      </c>
      <c r="F514" s="237" t="s">
        <v>631</v>
      </c>
      <c r="G514" s="228"/>
      <c r="H514" s="228"/>
      <c r="I514" s="228"/>
      <c r="J514" s="228"/>
      <c r="K514" s="232">
        <v>77.879999999999995</v>
      </c>
      <c r="L514" s="228"/>
      <c r="M514" s="228"/>
      <c r="N514" s="228"/>
      <c r="O514" s="228"/>
      <c r="P514" s="228"/>
      <c r="Q514" s="228"/>
      <c r="R514" s="233"/>
      <c r="T514" s="234"/>
      <c r="U514" s="228"/>
      <c r="V514" s="228"/>
      <c r="W514" s="228"/>
      <c r="X514" s="228"/>
      <c r="Y514" s="228"/>
      <c r="Z514" s="228"/>
      <c r="AA514" s="235"/>
      <c r="AT514" s="236" t="s">
        <v>175</v>
      </c>
      <c r="AU514" s="236" t="s">
        <v>86</v>
      </c>
      <c r="AV514" s="10" t="s">
        <v>86</v>
      </c>
      <c r="AW514" s="10" t="s">
        <v>33</v>
      </c>
      <c r="AX514" s="10" t="s">
        <v>77</v>
      </c>
      <c r="AY514" s="236" t="s">
        <v>165</v>
      </c>
    </row>
    <row r="515" s="12" customFormat="1" ht="16.5" customHeight="1">
      <c r="B515" s="247"/>
      <c r="C515" s="248"/>
      <c r="D515" s="248"/>
      <c r="E515" s="249" t="s">
        <v>5</v>
      </c>
      <c r="F515" s="256" t="s">
        <v>1443</v>
      </c>
      <c r="G515" s="248"/>
      <c r="H515" s="248"/>
      <c r="I515" s="248"/>
      <c r="J515" s="248"/>
      <c r="K515" s="249" t="s">
        <v>5</v>
      </c>
      <c r="L515" s="248"/>
      <c r="M515" s="248"/>
      <c r="N515" s="248"/>
      <c r="O515" s="248"/>
      <c r="P515" s="248"/>
      <c r="Q515" s="248"/>
      <c r="R515" s="252"/>
      <c r="T515" s="253"/>
      <c r="U515" s="248"/>
      <c r="V515" s="248"/>
      <c r="W515" s="248"/>
      <c r="X515" s="248"/>
      <c r="Y515" s="248"/>
      <c r="Z515" s="248"/>
      <c r="AA515" s="254"/>
      <c r="AT515" s="255" t="s">
        <v>175</v>
      </c>
      <c r="AU515" s="255" t="s">
        <v>86</v>
      </c>
      <c r="AV515" s="12" t="s">
        <v>83</v>
      </c>
      <c r="AW515" s="12" t="s">
        <v>33</v>
      </c>
      <c r="AX515" s="12" t="s">
        <v>77</v>
      </c>
      <c r="AY515" s="255" t="s">
        <v>165</v>
      </c>
    </row>
    <row r="516" s="10" customFormat="1" ht="16.5" customHeight="1">
      <c r="B516" s="227"/>
      <c r="C516" s="228"/>
      <c r="D516" s="228"/>
      <c r="E516" s="229" t="s">
        <v>5</v>
      </c>
      <c r="F516" s="237" t="s">
        <v>1444</v>
      </c>
      <c r="G516" s="228"/>
      <c r="H516" s="228"/>
      <c r="I516" s="228"/>
      <c r="J516" s="228"/>
      <c r="K516" s="232">
        <v>300.762</v>
      </c>
      <c r="L516" s="228"/>
      <c r="M516" s="228"/>
      <c r="N516" s="228"/>
      <c r="O516" s="228"/>
      <c r="P516" s="228"/>
      <c r="Q516" s="228"/>
      <c r="R516" s="233"/>
      <c r="T516" s="234"/>
      <c r="U516" s="228"/>
      <c r="V516" s="228"/>
      <c r="W516" s="228"/>
      <c r="X516" s="228"/>
      <c r="Y516" s="228"/>
      <c r="Z516" s="228"/>
      <c r="AA516" s="235"/>
      <c r="AT516" s="236" t="s">
        <v>175</v>
      </c>
      <c r="AU516" s="236" t="s">
        <v>86</v>
      </c>
      <c r="AV516" s="10" t="s">
        <v>86</v>
      </c>
      <c r="AW516" s="10" t="s">
        <v>33</v>
      </c>
      <c r="AX516" s="10" t="s">
        <v>77</v>
      </c>
      <c r="AY516" s="236" t="s">
        <v>165</v>
      </c>
    </row>
    <row r="517" s="11" customFormat="1" ht="16.5" customHeight="1">
      <c r="B517" s="238"/>
      <c r="C517" s="239"/>
      <c r="D517" s="239"/>
      <c r="E517" s="240" t="s">
        <v>5</v>
      </c>
      <c r="F517" s="241" t="s">
        <v>183</v>
      </c>
      <c r="G517" s="239"/>
      <c r="H517" s="239"/>
      <c r="I517" s="239"/>
      <c r="J517" s="239"/>
      <c r="K517" s="242">
        <v>378.642</v>
      </c>
      <c r="L517" s="239"/>
      <c r="M517" s="239"/>
      <c r="N517" s="239"/>
      <c r="O517" s="239"/>
      <c r="P517" s="239"/>
      <c r="Q517" s="239"/>
      <c r="R517" s="243"/>
      <c r="T517" s="244"/>
      <c r="U517" s="239"/>
      <c r="V517" s="239"/>
      <c r="W517" s="239"/>
      <c r="X517" s="239"/>
      <c r="Y517" s="239"/>
      <c r="Z517" s="239"/>
      <c r="AA517" s="245"/>
      <c r="AT517" s="246" t="s">
        <v>175</v>
      </c>
      <c r="AU517" s="246" t="s">
        <v>86</v>
      </c>
      <c r="AV517" s="11" t="s">
        <v>92</v>
      </c>
      <c r="AW517" s="11" t="s">
        <v>33</v>
      </c>
      <c r="AX517" s="11" t="s">
        <v>83</v>
      </c>
      <c r="AY517" s="246" t="s">
        <v>165</v>
      </c>
    </row>
    <row r="518" s="1" customFormat="1" ht="25.5" customHeight="1">
      <c r="B518" s="179"/>
      <c r="C518" s="215" t="s">
        <v>1445</v>
      </c>
      <c r="D518" s="215" t="s">
        <v>166</v>
      </c>
      <c r="E518" s="216" t="s">
        <v>442</v>
      </c>
      <c r="F518" s="217" t="s">
        <v>443</v>
      </c>
      <c r="G518" s="217"/>
      <c r="H518" s="217"/>
      <c r="I518" s="217"/>
      <c r="J518" s="218" t="s">
        <v>169</v>
      </c>
      <c r="K518" s="219">
        <v>77.879999999999995</v>
      </c>
      <c r="L518" s="220">
        <v>0</v>
      </c>
      <c r="M518" s="220"/>
      <c r="N518" s="219">
        <f>ROUND(L518*K518,3)</f>
        <v>0</v>
      </c>
      <c r="O518" s="219"/>
      <c r="P518" s="219"/>
      <c r="Q518" s="219"/>
      <c r="R518" s="183"/>
      <c r="T518" s="221" t="s">
        <v>5</v>
      </c>
      <c r="U518" s="58" t="s">
        <v>44</v>
      </c>
      <c r="V518" s="49"/>
      <c r="W518" s="222">
        <f>V518*K518</f>
        <v>0</v>
      </c>
      <c r="X518" s="222">
        <v>0</v>
      </c>
      <c r="Y518" s="222">
        <f>X518*K518</f>
        <v>0</v>
      </c>
      <c r="Z518" s="222">
        <v>0</v>
      </c>
      <c r="AA518" s="223">
        <f>Z518*K518</f>
        <v>0</v>
      </c>
      <c r="AR518" s="24" t="s">
        <v>299</v>
      </c>
      <c r="AT518" s="24" t="s">
        <v>166</v>
      </c>
      <c r="AU518" s="24" t="s">
        <v>86</v>
      </c>
      <c r="AY518" s="24" t="s">
        <v>165</v>
      </c>
      <c r="BE518" s="138">
        <f>IF(U518="základná",N518,0)</f>
        <v>0</v>
      </c>
      <c r="BF518" s="138">
        <f>IF(U518="znížená",N518,0)</f>
        <v>0</v>
      </c>
      <c r="BG518" s="138">
        <f>IF(U518="zákl. prenesená",N518,0)</f>
        <v>0</v>
      </c>
      <c r="BH518" s="138">
        <f>IF(U518="zníž. prenesená",N518,0)</f>
        <v>0</v>
      </c>
      <c r="BI518" s="138">
        <f>IF(U518="nulová",N518,0)</f>
        <v>0</v>
      </c>
      <c r="BJ518" s="24" t="s">
        <v>86</v>
      </c>
      <c r="BK518" s="224">
        <f>ROUND(L518*K518,3)</f>
        <v>0</v>
      </c>
      <c r="BL518" s="24" t="s">
        <v>299</v>
      </c>
      <c r="BM518" s="24" t="s">
        <v>1446</v>
      </c>
    </row>
    <row r="519" s="9" customFormat="1" ht="37.44" customHeight="1">
      <c r="B519" s="201"/>
      <c r="C519" s="202"/>
      <c r="D519" s="203" t="s">
        <v>139</v>
      </c>
      <c r="E519" s="203"/>
      <c r="F519" s="203"/>
      <c r="G519" s="203"/>
      <c r="H519" s="203"/>
      <c r="I519" s="203"/>
      <c r="J519" s="203"/>
      <c r="K519" s="203"/>
      <c r="L519" s="203"/>
      <c r="M519" s="203"/>
      <c r="N519" s="272">
        <f>BK519</f>
        <v>0</v>
      </c>
      <c r="O519" s="273"/>
      <c r="P519" s="273"/>
      <c r="Q519" s="273"/>
      <c r="R519" s="205"/>
      <c r="T519" s="206"/>
      <c r="U519" s="202"/>
      <c r="V519" s="202"/>
      <c r="W519" s="207">
        <f>W520</f>
        <v>0</v>
      </c>
      <c r="X519" s="202"/>
      <c r="Y519" s="207">
        <f>Y520</f>
        <v>0</v>
      </c>
      <c r="Z519" s="202"/>
      <c r="AA519" s="208">
        <f>AA520</f>
        <v>0</v>
      </c>
      <c r="AR519" s="209" t="s">
        <v>95</v>
      </c>
      <c r="AT519" s="210" t="s">
        <v>76</v>
      </c>
      <c r="AU519" s="210" t="s">
        <v>77</v>
      </c>
      <c r="AY519" s="209" t="s">
        <v>165</v>
      </c>
      <c r="BK519" s="211">
        <f>BK520</f>
        <v>0</v>
      </c>
    </row>
    <row r="520" s="9" customFormat="1" ht="19.92" customHeight="1">
      <c r="B520" s="201"/>
      <c r="C520" s="202"/>
      <c r="D520" s="212" t="s">
        <v>140</v>
      </c>
      <c r="E520" s="212"/>
      <c r="F520" s="212"/>
      <c r="G520" s="212"/>
      <c r="H520" s="212"/>
      <c r="I520" s="212"/>
      <c r="J520" s="212"/>
      <c r="K520" s="212"/>
      <c r="L520" s="212"/>
      <c r="M520" s="212"/>
      <c r="N520" s="213">
        <f>BK520</f>
        <v>0</v>
      </c>
      <c r="O520" s="214"/>
      <c r="P520" s="214"/>
      <c r="Q520" s="214"/>
      <c r="R520" s="205"/>
      <c r="T520" s="206"/>
      <c r="U520" s="202"/>
      <c r="V520" s="202"/>
      <c r="W520" s="207">
        <f>SUM(W521:W522)</f>
        <v>0</v>
      </c>
      <c r="X520" s="202"/>
      <c r="Y520" s="207">
        <f>SUM(Y521:Y522)</f>
        <v>0</v>
      </c>
      <c r="Z520" s="202"/>
      <c r="AA520" s="208">
        <f>SUM(AA521:AA522)</f>
        <v>0</v>
      </c>
      <c r="AR520" s="209" t="s">
        <v>95</v>
      </c>
      <c r="AT520" s="210" t="s">
        <v>76</v>
      </c>
      <c r="AU520" s="210" t="s">
        <v>83</v>
      </c>
      <c r="AY520" s="209" t="s">
        <v>165</v>
      </c>
      <c r="BK520" s="211">
        <f>SUM(BK521:BK522)</f>
        <v>0</v>
      </c>
    </row>
    <row r="521" s="1" customFormat="1" ht="63.75" customHeight="1">
      <c r="B521" s="179"/>
      <c r="C521" s="215" t="s">
        <v>1447</v>
      </c>
      <c r="D521" s="215" t="s">
        <v>166</v>
      </c>
      <c r="E521" s="216" t="s">
        <v>450</v>
      </c>
      <c r="F521" s="217" t="s">
        <v>451</v>
      </c>
      <c r="G521" s="217"/>
      <c r="H521" s="217"/>
      <c r="I521" s="217"/>
      <c r="J521" s="218" t="s">
        <v>431</v>
      </c>
      <c r="K521" s="219">
        <v>1</v>
      </c>
      <c r="L521" s="220">
        <v>0</v>
      </c>
      <c r="M521" s="220"/>
      <c r="N521" s="219">
        <f>ROUND(L521*K521,3)</f>
        <v>0</v>
      </c>
      <c r="O521" s="219"/>
      <c r="P521" s="219"/>
      <c r="Q521" s="219"/>
      <c r="R521" s="183"/>
      <c r="T521" s="221" t="s">
        <v>5</v>
      </c>
      <c r="U521" s="58" t="s">
        <v>44</v>
      </c>
      <c r="V521" s="49"/>
      <c r="W521" s="222">
        <f>V521*K521</f>
        <v>0</v>
      </c>
      <c r="X521" s="222">
        <v>0</v>
      </c>
      <c r="Y521" s="222">
        <f>X521*K521</f>
        <v>0</v>
      </c>
      <c r="Z521" s="222">
        <v>0</v>
      </c>
      <c r="AA521" s="223">
        <f>Z521*K521</f>
        <v>0</v>
      </c>
      <c r="AR521" s="24" t="s">
        <v>452</v>
      </c>
      <c r="AT521" s="24" t="s">
        <v>166</v>
      </c>
      <c r="AU521" s="24" t="s">
        <v>86</v>
      </c>
      <c r="AY521" s="24" t="s">
        <v>165</v>
      </c>
      <c r="BE521" s="138">
        <f>IF(U521="základná",N521,0)</f>
        <v>0</v>
      </c>
      <c r="BF521" s="138">
        <f>IF(U521="znížená",N521,0)</f>
        <v>0</v>
      </c>
      <c r="BG521" s="138">
        <f>IF(U521="zákl. prenesená",N521,0)</f>
        <v>0</v>
      </c>
      <c r="BH521" s="138">
        <f>IF(U521="zníž. prenesená",N521,0)</f>
        <v>0</v>
      </c>
      <c r="BI521" s="138">
        <f>IF(U521="nulová",N521,0)</f>
        <v>0</v>
      </c>
      <c r="BJ521" s="24" t="s">
        <v>86</v>
      </c>
      <c r="BK521" s="224">
        <f>ROUND(L521*K521,3)</f>
        <v>0</v>
      </c>
      <c r="BL521" s="24" t="s">
        <v>452</v>
      </c>
      <c r="BM521" s="24" t="s">
        <v>1448</v>
      </c>
    </row>
    <row r="522" s="1" customFormat="1" ht="25.5" customHeight="1">
      <c r="B522" s="179"/>
      <c r="C522" s="215" t="s">
        <v>1449</v>
      </c>
      <c r="D522" s="215" t="s">
        <v>166</v>
      </c>
      <c r="E522" s="216" t="s">
        <v>1450</v>
      </c>
      <c r="F522" s="217" t="s">
        <v>1451</v>
      </c>
      <c r="G522" s="217"/>
      <c r="H522" s="217"/>
      <c r="I522" s="217"/>
      <c r="J522" s="218" t="s">
        <v>1452</v>
      </c>
      <c r="K522" s="219">
        <v>1</v>
      </c>
      <c r="L522" s="220">
        <v>0</v>
      </c>
      <c r="M522" s="220"/>
      <c r="N522" s="219">
        <f>ROUND(L522*K522,3)</f>
        <v>0</v>
      </c>
      <c r="O522" s="219"/>
      <c r="P522" s="219"/>
      <c r="Q522" s="219"/>
      <c r="R522" s="183"/>
      <c r="T522" s="221" t="s">
        <v>5</v>
      </c>
      <c r="U522" s="58" t="s">
        <v>44</v>
      </c>
      <c r="V522" s="49"/>
      <c r="W522" s="222">
        <f>V522*K522</f>
        <v>0</v>
      </c>
      <c r="X522" s="222">
        <v>0</v>
      </c>
      <c r="Y522" s="222">
        <f>X522*K522</f>
        <v>0</v>
      </c>
      <c r="Z522" s="222">
        <v>0</v>
      </c>
      <c r="AA522" s="223">
        <f>Z522*K522</f>
        <v>0</v>
      </c>
      <c r="AR522" s="24" t="s">
        <v>452</v>
      </c>
      <c r="AT522" s="24" t="s">
        <v>166</v>
      </c>
      <c r="AU522" s="24" t="s">
        <v>86</v>
      </c>
      <c r="AY522" s="24" t="s">
        <v>165</v>
      </c>
      <c r="BE522" s="138">
        <f>IF(U522="základná",N522,0)</f>
        <v>0</v>
      </c>
      <c r="BF522" s="138">
        <f>IF(U522="znížená",N522,0)</f>
        <v>0</v>
      </c>
      <c r="BG522" s="138">
        <f>IF(U522="zákl. prenesená",N522,0)</f>
        <v>0</v>
      </c>
      <c r="BH522" s="138">
        <f>IF(U522="zníž. prenesená",N522,0)</f>
        <v>0</v>
      </c>
      <c r="BI522" s="138">
        <f>IF(U522="nulová",N522,0)</f>
        <v>0</v>
      </c>
      <c r="BJ522" s="24" t="s">
        <v>86</v>
      </c>
      <c r="BK522" s="224">
        <f>ROUND(L522*K522,3)</f>
        <v>0</v>
      </c>
      <c r="BL522" s="24" t="s">
        <v>452</v>
      </c>
      <c r="BM522" s="24" t="s">
        <v>1453</v>
      </c>
    </row>
    <row r="523" s="1" customFormat="1" ht="49.92" customHeight="1">
      <c r="B523" s="48"/>
      <c r="C523" s="49"/>
      <c r="D523" s="203" t="s">
        <v>454</v>
      </c>
      <c r="E523" s="49"/>
      <c r="F523" s="49"/>
      <c r="G523" s="49"/>
      <c r="H523" s="49"/>
      <c r="I523" s="49"/>
      <c r="J523" s="49"/>
      <c r="K523" s="49"/>
      <c r="L523" s="49"/>
      <c r="M523" s="49"/>
      <c r="N523" s="274">
        <f>BK523</f>
        <v>0</v>
      </c>
      <c r="O523" s="275"/>
      <c r="P523" s="275"/>
      <c r="Q523" s="275"/>
      <c r="R523" s="50"/>
      <c r="T523" s="276"/>
      <c r="U523" s="49"/>
      <c r="V523" s="49"/>
      <c r="W523" s="49"/>
      <c r="X523" s="49"/>
      <c r="Y523" s="49"/>
      <c r="Z523" s="49"/>
      <c r="AA523" s="96"/>
      <c r="AT523" s="24" t="s">
        <v>76</v>
      </c>
      <c r="AU523" s="24" t="s">
        <v>77</v>
      </c>
      <c r="AY523" s="24" t="s">
        <v>455</v>
      </c>
      <c r="BK523" s="224">
        <f>SUM(BK524:BK528)</f>
        <v>0</v>
      </c>
    </row>
    <row r="524" s="1" customFormat="1" ht="22.32" customHeight="1">
      <c r="B524" s="48"/>
      <c r="C524" s="277" t="s">
        <v>5</v>
      </c>
      <c r="D524" s="277" t="s">
        <v>166</v>
      </c>
      <c r="E524" s="278" t="s">
        <v>5</v>
      </c>
      <c r="F524" s="279" t="s">
        <v>5</v>
      </c>
      <c r="G524" s="279"/>
      <c r="H524" s="279"/>
      <c r="I524" s="279"/>
      <c r="J524" s="280" t="s">
        <v>5</v>
      </c>
      <c r="K524" s="220"/>
      <c r="L524" s="220"/>
      <c r="M524" s="281"/>
      <c r="N524" s="281">
        <f>BK524</f>
        <v>0</v>
      </c>
      <c r="O524" s="281"/>
      <c r="P524" s="281"/>
      <c r="Q524" s="281"/>
      <c r="R524" s="50"/>
      <c r="T524" s="221" t="s">
        <v>5</v>
      </c>
      <c r="U524" s="282" t="s">
        <v>44</v>
      </c>
      <c r="V524" s="49"/>
      <c r="W524" s="49"/>
      <c r="X524" s="49"/>
      <c r="Y524" s="49"/>
      <c r="Z524" s="49"/>
      <c r="AA524" s="96"/>
      <c r="AT524" s="24" t="s">
        <v>455</v>
      </c>
      <c r="AU524" s="24" t="s">
        <v>83</v>
      </c>
      <c r="AY524" s="24" t="s">
        <v>455</v>
      </c>
      <c r="BE524" s="138">
        <f>IF(U524="základná",N524,0)</f>
        <v>0</v>
      </c>
      <c r="BF524" s="138">
        <f>IF(U524="znížená",N524,0)</f>
        <v>0</v>
      </c>
      <c r="BG524" s="138">
        <f>IF(U524="zákl. prenesená",N524,0)</f>
        <v>0</v>
      </c>
      <c r="BH524" s="138">
        <f>IF(U524="zníž. prenesená",N524,0)</f>
        <v>0</v>
      </c>
      <c r="BI524" s="138">
        <f>IF(U524="nulová",N524,0)</f>
        <v>0</v>
      </c>
      <c r="BJ524" s="24" t="s">
        <v>86</v>
      </c>
      <c r="BK524" s="224">
        <f>L524*K524</f>
        <v>0</v>
      </c>
    </row>
    <row r="525" s="1" customFormat="1" ht="22.32" customHeight="1">
      <c r="B525" s="48"/>
      <c r="C525" s="277" t="s">
        <v>5</v>
      </c>
      <c r="D525" s="277" t="s">
        <v>166</v>
      </c>
      <c r="E525" s="278" t="s">
        <v>5</v>
      </c>
      <c r="F525" s="279" t="s">
        <v>5</v>
      </c>
      <c r="G525" s="279"/>
      <c r="H525" s="279"/>
      <c r="I525" s="279"/>
      <c r="J525" s="280" t="s">
        <v>5</v>
      </c>
      <c r="K525" s="220"/>
      <c r="L525" s="220"/>
      <c r="M525" s="281"/>
      <c r="N525" s="281">
        <f>BK525</f>
        <v>0</v>
      </c>
      <c r="O525" s="281"/>
      <c r="P525" s="281"/>
      <c r="Q525" s="281"/>
      <c r="R525" s="50"/>
      <c r="T525" s="221" t="s">
        <v>5</v>
      </c>
      <c r="U525" s="282" t="s">
        <v>44</v>
      </c>
      <c r="V525" s="49"/>
      <c r="W525" s="49"/>
      <c r="X525" s="49"/>
      <c r="Y525" s="49"/>
      <c r="Z525" s="49"/>
      <c r="AA525" s="96"/>
      <c r="AT525" s="24" t="s">
        <v>455</v>
      </c>
      <c r="AU525" s="24" t="s">
        <v>83</v>
      </c>
      <c r="AY525" s="24" t="s">
        <v>455</v>
      </c>
      <c r="BE525" s="138">
        <f>IF(U525="základná",N525,0)</f>
        <v>0</v>
      </c>
      <c r="BF525" s="138">
        <f>IF(U525="znížená",N525,0)</f>
        <v>0</v>
      </c>
      <c r="BG525" s="138">
        <f>IF(U525="zákl. prenesená",N525,0)</f>
        <v>0</v>
      </c>
      <c r="BH525" s="138">
        <f>IF(U525="zníž. prenesená",N525,0)</f>
        <v>0</v>
      </c>
      <c r="BI525" s="138">
        <f>IF(U525="nulová",N525,0)</f>
        <v>0</v>
      </c>
      <c r="BJ525" s="24" t="s">
        <v>86</v>
      </c>
      <c r="BK525" s="224">
        <f>L525*K525</f>
        <v>0</v>
      </c>
    </row>
    <row r="526" s="1" customFormat="1" ht="22.32" customHeight="1">
      <c r="B526" s="48"/>
      <c r="C526" s="277" t="s">
        <v>5</v>
      </c>
      <c r="D526" s="277" t="s">
        <v>166</v>
      </c>
      <c r="E526" s="278" t="s">
        <v>5</v>
      </c>
      <c r="F526" s="279" t="s">
        <v>5</v>
      </c>
      <c r="G526" s="279"/>
      <c r="H526" s="279"/>
      <c r="I526" s="279"/>
      <c r="J526" s="280" t="s">
        <v>5</v>
      </c>
      <c r="K526" s="220"/>
      <c r="L526" s="220"/>
      <c r="M526" s="281"/>
      <c r="N526" s="281">
        <f>BK526</f>
        <v>0</v>
      </c>
      <c r="O526" s="281"/>
      <c r="P526" s="281"/>
      <c r="Q526" s="281"/>
      <c r="R526" s="50"/>
      <c r="T526" s="221" t="s">
        <v>5</v>
      </c>
      <c r="U526" s="282" t="s">
        <v>44</v>
      </c>
      <c r="V526" s="49"/>
      <c r="W526" s="49"/>
      <c r="X526" s="49"/>
      <c r="Y526" s="49"/>
      <c r="Z526" s="49"/>
      <c r="AA526" s="96"/>
      <c r="AT526" s="24" t="s">
        <v>455</v>
      </c>
      <c r="AU526" s="24" t="s">
        <v>83</v>
      </c>
      <c r="AY526" s="24" t="s">
        <v>455</v>
      </c>
      <c r="BE526" s="138">
        <f>IF(U526="základná",N526,0)</f>
        <v>0</v>
      </c>
      <c r="BF526" s="138">
        <f>IF(U526="znížená",N526,0)</f>
        <v>0</v>
      </c>
      <c r="BG526" s="138">
        <f>IF(U526="zákl. prenesená",N526,0)</f>
        <v>0</v>
      </c>
      <c r="BH526" s="138">
        <f>IF(U526="zníž. prenesená",N526,0)</f>
        <v>0</v>
      </c>
      <c r="BI526" s="138">
        <f>IF(U526="nulová",N526,0)</f>
        <v>0</v>
      </c>
      <c r="BJ526" s="24" t="s">
        <v>86</v>
      </c>
      <c r="BK526" s="224">
        <f>L526*K526</f>
        <v>0</v>
      </c>
    </row>
    <row r="527" s="1" customFormat="1" ht="22.32" customHeight="1">
      <c r="B527" s="48"/>
      <c r="C527" s="277" t="s">
        <v>5</v>
      </c>
      <c r="D527" s="277" t="s">
        <v>166</v>
      </c>
      <c r="E527" s="278" t="s">
        <v>5</v>
      </c>
      <c r="F527" s="279" t="s">
        <v>5</v>
      </c>
      <c r="G527" s="279"/>
      <c r="H527" s="279"/>
      <c r="I527" s="279"/>
      <c r="J527" s="280" t="s">
        <v>5</v>
      </c>
      <c r="K527" s="220"/>
      <c r="L527" s="220"/>
      <c r="M527" s="281"/>
      <c r="N527" s="281">
        <f>BK527</f>
        <v>0</v>
      </c>
      <c r="O527" s="281"/>
      <c r="P527" s="281"/>
      <c r="Q527" s="281"/>
      <c r="R527" s="50"/>
      <c r="T527" s="221" t="s">
        <v>5</v>
      </c>
      <c r="U527" s="282" t="s">
        <v>44</v>
      </c>
      <c r="V527" s="49"/>
      <c r="W527" s="49"/>
      <c r="X527" s="49"/>
      <c r="Y527" s="49"/>
      <c r="Z527" s="49"/>
      <c r="AA527" s="96"/>
      <c r="AT527" s="24" t="s">
        <v>455</v>
      </c>
      <c r="AU527" s="24" t="s">
        <v>83</v>
      </c>
      <c r="AY527" s="24" t="s">
        <v>455</v>
      </c>
      <c r="BE527" s="138">
        <f>IF(U527="základná",N527,0)</f>
        <v>0</v>
      </c>
      <c r="BF527" s="138">
        <f>IF(U527="znížená",N527,0)</f>
        <v>0</v>
      </c>
      <c r="BG527" s="138">
        <f>IF(U527="zákl. prenesená",N527,0)</f>
        <v>0</v>
      </c>
      <c r="BH527" s="138">
        <f>IF(U527="zníž. prenesená",N527,0)</f>
        <v>0</v>
      </c>
      <c r="BI527" s="138">
        <f>IF(U527="nulová",N527,0)</f>
        <v>0</v>
      </c>
      <c r="BJ527" s="24" t="s">
        <v>86</v>
      </c>
      <c r="BK527" s="224">
        <f>L527*K527</f>
        <v>0</v>
      </c>
    </row>
    <row r="528" s="1" customFormat="1" ht="22.32" customHeight="1">
      <c r="B528" s="48"/>
      <c r="C528" s="277" t="s">
        <v>5</v>
      </c>
      <c r="D528" s="277" t="s">
        <v>166</v>
      </c>
      <c r="E528" s="278" t="s">
        <v>5</v>
      </c>
      <c r="F528" s="279" t="s">
        <v>5</v>
      </c>
      <c r="G528" s="279"/>
      <c r="H528" s="279"/>
      <c r="I528" s="279"/>
      <c r="J528" s="280" t="s">
        <v>5</v>
      </c>
      <c r="K528" s="220"/>
      <c r="L528" s="220"/>
      <c r="M528" s="281"/>
      <c r="N528" s="281">
        <f>BK528</f>
        <v>0</v>
      </c>
      <c r="O528" s="281"/>
      <c r="P528" s="281"/>
      <c r="Q528" s="281"/>
      <c r="R528" s="50"/>
      <c r="T528" s="221" t="s">
        <v>5</v>
      </c>
      <c r="U528" s="282" t="s">
        <v>44</v>
      </c>
      <c r="V528" s="74"/>
      <c r="W528" s="74"/>
      <c r="X528" s="74"/>
      <c r="Y528" s="74"/>
      <c r="Z528" s="74"/>
      <c r="AA528" s="76"/>
      <c r="AT528" s="24" t="s">
        <v>455</v>
      </c>
      <c r="AU528" s="24" t="s">
        <v>83</v>
      </c>
      <c r="AY528" s="24" t="s">
        <v>455</v>
      </c>
      <c r="BE528" s="138">
        <f>IF(U528="základná",N528,0)</f>
        <v>0</v>
      </c>
      <c r="BF528" s="138">
        <f>IF(U528="znížená",N528,0)</f>
        <v>0</v>
      </c>
      <c r="BG528" s="138">
        <f>IF(U528="zákl. prenesená",N528,0)</f>
        <v>0</v>
      </c>
      <c r="BH528" s="138">
        <f>IF(U528="zníž. prenesená",N528,0)</f>
        <v>0</v>
      </c>
      <c r="BI528" s="138">
        <f>IF(U528="nulová",N528,0)</f>
        <v>0</v>
      </c>
      <c r="BJ528" s="24" t="s">
        <v>86</v>
      </c>
      <c r="BK528" s="224">
        <f>L528*K528</f>
        <v>0</v>
      </c>
    </row>
    <row r="529" s="1" customFormat="1" ht="6.96" customHeight="1">
      <c r="B529" s="77"/>
      <c r="C529" s="78"/>
      <c r="D529" s="78"/>
      <c r="E529" s="78"/>
      <c r="F529" s="78"/>
      <c r="G529" s="78"/>
      <c r="H529" s="78"/>
      <c r="I529" s="78"/>
      <c r="J529" s="78"/>
      <c r="K529" s="78"/>
      <c r="L529" s="78"/>
      <c r="M529" s="78"/>
      <c r="N529" s="78"/>
      <c r="O529" s="78"/>
      <c r="P529" s="78"/>
      <c r="Q529" s="78"/>
      <c r="R529" s="79"/>
    </row>
  </sheetData>
  <mergeCells count="760">
    <mergeCell ref="C2:Q2"/>
    <mergeCell ref="C4:Q4"/>
    <mergeCell ref="F6:P6"/>
    <mergeCell ref="F7:P7"/>
    <mergeCell ref="O9:P9"/>
    <mergeCell ref="O11:P11"/>
    <mergeCell ref="O12:P12"/>
    <mergeCell ref="O14:P14"/>
    <mergeCell ref="E15:L15"/>
    <mergeCell ref="O15:P15"/>
    <mergeCell ref="O17:P17"/>
    <mergeCell ref="O18:P18"/>
    <mergeCell ref="O20:P20"/>
    <mergeCell ref="O21:P21"/>
    <mergeCell ref="E24:L24"/>
    <mergeCell ref="M27:P27"/>
    <mergeCell ref="M28:P28"/>
    <mergeCell ref="M30:P30"/>
    <mergeCell ref="H32:J32"/>
    <mergeCell ref="M32:P32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C76:Q76"/>
    <mergeCell ref="F78:P78"/>
    <mergeCell ref="F79:P79"/>
    <mergeCell ref="M81:P81"/>
    <mergeCell ref="M83:Q83"/>
    <mergeCell ref="M84:Q84"/>
    <mergeCell ref="C86:G86"/>
    <mergeCell ref="N86:Q86"/>
    <mergeCell ref="N88:Q88"/>
    <mergeCell ref="N89:Q89"/>
    <mergeCell ref="N90:Q90"/>
    <mergeCell ref="N91:Q91"/>
    <mergeCell ref="N92:Q92"/>
    <mergeCell ref="N93:Q93"/>
    <mergeCell ref="N94:Q94"/>
    <mergeCell ref="N95:Q95"/>
    <mergeCell ref="N96:Q96"/>
    <mergeCell ref="N97:Q97"/>
    <mergeCell ref="N98:Q98"/>
    <mergeCell ref="N99:Q99"/>
    <mergeCell ref="N100:Q100"/>
    <mergeCell ref="N101:Q101"/>
    <mergeCell ref="N102:Q102"/>
    <mergeCell ref="N103:Q103"/>
    <mergeCell ref="N104:Q104"/>
    <mergeCell ref="N105:Q105"/>
    <mergeCell ref="N106:Q106"/>
    <mergeCell ref="N107:Q107"/>
    <mergeCell ref="N108:Q108"/>
    <mergeCell ref="N109:Q109"/>
    <mergeCell ref="N110:Q110"/>
    <mergeCell ref="N112:Q112"/>
    <mergeCell ref="D113:H113"/>
    <mergeCell ref="N113:Q113"/>
    <mergeCell ref="D114:H114"/>
    <mergeCell ref="N114:Q114"/>
    <mergeCell ref="D115:H115"/>
    <mergeCell ref="N115:Q115"/>
    <mergeCell ref="D116:H116"/>
    <mergeCell ref="N116:Q116"/>
    <mergeCell ref="D117:H117"/>
    <mergeCell ref="N117:Q117"/>
    <mergeCell ref="N118:Q118"/>
    <mergeCell ref="L120:Q120"/>
    <mergeCell ref="C126:Q126"/>
    <mergeCell ref="F128:P128"/>
    <mergeCell ref="F129:P129"/>
    <mergeCell ref="M131:P131"/>
    <mergeCell ref="M133:Q133"/>
    <mergeCell ref="M134:Q134"/>
    <mergeCell ref="F136:I136"/>
    <mergeCell ref="L136:M136"/>
    <mergeCell ref="N136:Q136"/>
    <mergeCell ref="F140:I140"/>
    <mergeCell ref="L140:M140"/>
    <mergeCell ref="N140:Q140"/>
    <mergeCell ref="F141:I141"/>
    <mergeCell ref="F142:I142"/>
    <mergeCell ref="F143:I143"/>
    <mergeCell ref="F144:I144"/>
    <mergeCell ref="L144:M144"/>
    <mergeCell ref="N144:Q144"/>
    <mergeCell ref="F145:I145"/>
    <mergeCell ref="L145:M145"/>
    <mergeCell ref="N145:Q145"/>
    <mergeCell ref="F146:I146"/>
    <mergeCell ref="F147:I147"/>
    <mergeCell ref="F148:I148"/>
    <mergeCell ref="F149:I149"/>
    <mergeCell ref="F150:I150"/>
    <mergeCell ref="F151:I151"/>
    <mergeCell ref="F152:I152"/>
    <mergeCell ref="F153:I153"/>
    <mergeCell ref="F154:I154"/>
    <mergeCell ref="F155:I155"/>
    <mergeCell ref="F156:I156"/>
    <mergeCell ref="F157:I157"/>
    <mergeCell ref="L157:M157"/>
    <mergeCell ref="N157:Q157"/>
    <mergeCell ref="F158:I158"/>
    <mergeCell ref="F159:I159"/>
    <mergeCell ref="F160:I160"/>
    <mergeCell ref="L160:M160"/>
    <mergeCell ref="N160:Q160"/>
    <mergeCell ref="F161:I161"/>
    <mergeCell ref="L161:M161"/>
    <mergeCell ref="N161:Q161"/>
    <mergeCell ref="F162:I162"/>
    <mergeCell ref="L162:M162"/>
    <mergeCell ref="N162:Q162"/>
    <mergeCell ref="F163:I163"/>
    <mergeCell ref="F164:I164"/>
    <mergeCell ref="F165:I165"/>
    <mergeCell ref="F166:I166"/>
    <mergeCell ref="L166:M166"/>
    <mergeCell ref="N166:Q166"/>
    <mergeCell ref="F167:I167"/>
    <mergeCell ref="L167:M167"/>
    <mergeCell ref="N167:Q167"/>
    <mergeCell ref="F168:I168"/>
    <mergeCell ref="F169:I169"/>
    <mergeCell ref="F170:I170"/>
    <mergeCell ref="L170:M170"/>
    <mergeCell ref="N170:Q170"/>
    <mergeCell ref="F171:I171"/>
    <mergeCell ref="L171:M171"/>
    <mergeCell ref="N171:Q171"/>
    <mergeCell ref="F172:I172"/>
    <mergeCell ref="F174:I174"/>
    <mergeCell ref="L174:M174"/>
    <mergeCell ref="N174:Q174"/>
    <mergeCell ref="F175:I175"/>
    <mergeCell ref="F176:I176"/>
    <mergeCell ref="F177:I177"/>
    <mergeCell ref="F178:I178"/>
    <mergeCell ref="L178:M178"/>
    <mergeCell ref="N178:Q178"/>
    <mergeCell ref="F179:I179"/>
    <mergeCell ref="L179:M179"/>
    <mergeCell ref="N179:Q179"/>
    <mergeCell ref="F180:I180"/>
    <mergeCell ref="F181:I181"/>
    <mergeCell ref="F182:I182"/>
    <mergeCell ref="L182:M182"/>
    <mergeCell ref="N182:Q182"/>
    <mergeCell ref="F183:I183"/>
    <mergeCell ref="L183:M183"/>
    <mergeCell ref="N183:Q183"/>
    <mergeCell ref="F184:I184"/>
    <mergeCell ref="L184:M184"/>
    <mergeCell ref="N184:Q184"/>
    <mergeCell ref="F185:I185"/>
    <mergeCell ref="L185:M185"/>
    <mergeCell ref="N185:Q185"/>
    <mergeCell ref="F186:I186"/>
    <mergeCell ref="L186:M186"/>
    <mergeCell ref="N186:Q186"/>
    <mergeCell ref="F187:I187"/>
    <mergeCell ref="F188:I188"/>
    <mergeCell ref="F189:I189"/>
    <mergeCell ref="F190:I190"/>
    <mergeCell ref="L190:M190"/>
    <mergeCell ref="N190:Q190"/>
    <mergeCell ref="F191:I191"/>
    <mergeCell ref="L191:M191"/>
    <mergeCell ref="N191:Q191"/>
    <mergeCell ref="F192:I192"/>
    <mergeCell ref="F193:I193"/>
    <mergeCell ref="F194:I194"/>
    <mergeCell ref="F195:I195"/>
    <mergeCell ref="F196:I196"/>
    <mergeCell ref="F197:I197"/>
    <mergeCell ref="F198:I198"/>
    <mergeCell ref="F199:I199"/>
    <mergeCell ref="F200:I200"/>
    <mergeCell ref="F201:I201"/>
    <mergeCell ref="F202:I202"/>
    <mergeCell ref="F203:I203"/>
    <mergeCell ref="L203:M203"/>
    <mergeCell ref="N203:Q203"/>
    <mergeCell ref="F204:I204"/>
    <mergeCell ref="L204:M204"/>
    <mergeCell ref="N204:Q204"/>
    <mergeCell ref="F205:I205"/>
    <mergeCell ref="F206:I206"/>
    <mergeCell ref="F207:I207"/>
    <mergeCell ref="F208:I208"/>
    <mergeCell ref="L208:M208"/>
    <mergeCell ref="N208:Q208"/>
    <mergeCell ref="F209:I209"/>
    <mergeCell ref="L209:M209"/>
    <mergeCell ref="N209:Q209"/>
    <mergeCell ref="F211:I211"/>
    <mergeCell ref="L211:M211"/>
    <mergeCell ref="N211:Q211"/>
    <mergeCell ref="F212:I212"/>
    <mergeCell ref="L212:M212"/>
    <mergeCell ref="N212:Q212"/>
    <mergeCell ref="F213:I213"/>
    <mergeCell ref="F214:I214"/>
    <mergeCell ref="F215:I215"/>
    <mergeCell ref="L215:M215"/>
    <mergeCell ref="N215:Q215"/>
    <mergeCell ref="F216:I216"/>
    <mergeCell ref="L216:M216"/>
    <mergeCell ref="N216:Q216"/>
    <mergeCell ref="F217:I217"/>
    <mergeCell ref="L217:M217"/>
    <mergeCell ref="N217:Q217"/>
    <mergeCell ref="F218:I218"/>
    <mergeCell ref="L218:M218"/>
    <mergeCell ref="N218:Q218"/>
    <mergeCell ref="F219:I219"/>
    <mergeCell ref="L219:M219"/>
    <mergeCell ref="N219:Q219"/>
    <mergeCell ref="F220:I220"/>
    <mergeCell ref="L220:M220"/>
    <mergeCell ref="N220:Q220"/>
    <mergeCell ref="F221:I221"/>
    <mergeCell ref="F222:I222"/>
    <mergeCell ref="L222:M222"/>
    <mergeCell ref="N222:Q222"/>
    <mergeCell ref="F223:I223"/>
    <mergeCell ref="F224:I224"/>
    <mergeCell ref="F225:I225"/>
    <mergeCell ref="F226:I226"/>
    <mergeCell ref="L226:M226"/>
    <mergeCell ref="N226:Q226"/>
    <mergeCell ref="F227:I227"/>
    <mergeCell ref="F228:I228"/>
    <mergeCell ref="L228:M228"/>
    <mergeCell ref="N228:Q228"/>
    <mergeCell ref="F229:I229"/>
    <mergeCell ref="F230:I230"/>
    <mergeCell ref="F231:I231"/>
    <mergeCell ref="F232:I232"/>
    <mergeCell ref="F233:I233"/>
    <mergeCell ref="F235:I235"/>
    <mergeCell ref="L235:M235"/>
    <mergeCell ref="N235:Q235"/>
    <mergeCell ref="F236:I236"/>
    <mergeCell ref="F237:I237"/>
    <mergeCell ref="L237:M237"/>
    <mergeCell ref="N237:Q237"/>
    <mergeCell ref="F238:I238"/>
    <mergeCell ref="F239:I239"/>
    <mergeCell ref="F240:I240"/>
    <mergeCell ref="L240:M240"/>
    <mergeCell ref="N240:Q240"/>
    <mergeCell ref="F241:I241"/>
    <mergeCell ref="L241:M241"/>
    <mergeCell ref="N241:Q241"/>
    <mergeCell ref="F242:I242"/>
    <mergeCell ref="F243:I243"/>
    <mergeCell ref="F244:I244"/>
    <mergeCell ref="L244:M244"/>
    <mergeCell ref="N244:Q244"/>
    <mergeCell ref="F245:I245"/>
    <mergeCell ref="L245:M245"/>
    <mergeCell ref="N245:Q245"/>
    <mergeCell ref="F246:I246"/>
    <mergeCell ref="F247:I247"/>
    <mergeCell ref="F248:I248"/>
    <mergeCell ref="F249:I249"/>
    <mergeCell ref="L249:M249"/>
    <mergeCell ref="N249:Q249"/>
    <mergeCell ref="F250:I250"/>
    <mergeCell ref="L250:M250"/>
    <mergeCell ref="N250:Q250"/>
    <mergeCell ref="F251:I251"/>
    <mergeCell ref="L251:M251"/>
    <mergeCell ref="N251:Q251"/>
    <mergeCell ref="F252:I252"/>
    <mergeCell ref="F253:I253"/>
    <mergeCell ref="F254:I254"/>
    <mergeCell ref="F255:I255"/>
    <mergeCell ref="F256:I256"/>
    <mergeCell ref="F257:I257"/>
    <mergeCell ref="F258:I258"/>
    <mergeCell ref="F259:I259"/>
    <mergeCell ref="F260:I260"/>
    <mergeCell ref="F261:I261"/>
    <mergeCell ref="L261:M261"/>
    <mergeCell ref="N261:Q261"/>
    <mergeCell ref="F263:I263"/>
    <mergeCell ref="L263:M263"/>
    <mergeCell ref="N263:Q263"/>
    <mergeCell ref="F264:I264"/>
    <mergeCell ref="F265:I265"/>
    <mergeCell ref="F266:I266"/>
    <mergeCell ref="F267:I267"/>
    <mergeCell ref="F268:I268"/>
    <mergeCell ref="L268:M268"/>
    <mergeCell ref="N268:Q268"/>
    <mergeCell ref="F269:I269"/>
    <mergeCell ref="L269:M269"/>
    <mergeCell ref="N269:Q269"/>
    <mergeCell ref="F270:I270"/>
    <mergeCell ref="L270:M270"/>
    <mergeCell ref="N270:Q270"/>
    <mergeCell ref="F271:I271"/>
    <mergeCell ref="F272:I272"/>
    <mergeCell ref="F273:I273"/>
    <mergeCell ref="F274:I274"/>
    <mergeCell ref="L274:M274"/>
    <mergeCell ref="N274:Q274"/>
    <mergeCell ref="F275:I275"/>
    <mergeCell ref="L275:M275"/>
    <mergeCell ref="N275:Q275"/>
    <mergeCell ref="F276:I276"/>
    <mergeCell ref="L276:M276"/>
    <mergeCell ref="N276:Q276"/>
    <mergeCell ref="F277:I277"/>
    <mergeCell ref="L277:M277"/>
    <mergeCell ref="N277:Q277"/>
    <mergeCell ref="F279:I279"/>
    <mergeCell ref="L279:M279"/>
    <mergeCell ref="N279:Q279"/>
    <mergeCell ref="F280:I280"/>
    <mergeCell ref="F281:I281"/>
    <mergeCell ref="F282:I282"/>
    <mergeCell ref="F283:I283"/>
    <mergeCell ref="F284:I284"/>
    <mergeCell ref="F285:I285"/>
    <mergeCell ref="F286:I286"/>
    <mergeCell ref="F287:I287"/>
    <mergeCell ref="F288:I288"/>
    <mergeCell ref="F289:I289"/>
    <mergeCell ref="F290:I290"/>
    <mergeCell ref="F291:I291"/>
    <mergeCell ref="F292:I292"/>
    <mergeCell ref="F293:I293"/>
    <mergeCell ref="F294:I294"/>
    <mergeCell ref="L294:M294"/>
    <mergeCell ref="N294:Q294"/>
    <mergeCell ref="F295:I295"/>
    <mergeCell ref="F296:I296"/>
    <mergeCell ref="F297:I297"/>
    <mergeCell ref="L297:M297"/>
    <mergeCell ref="N297:Q297"/>
    <mergeCell ref="F298:I298"/>
    <mergeCell ref="L298:M298"/>
    <mergeCell ref="N298:Q298"/>
    <mergeCell ref="F299:I299"/>
    <mergeCell ref="F300:I300"/>
    <mergeCell ref="F301:I301"/>
    <mergeCell ref="F302:I302"/>
    <mergeCell ref="L302:M302"/>
    <mergeCell ref="N302:Q302"/>
    <mergeCell ref="F303:I303"/>
    <mergeCell ref="F304:I304"/>
    <mergeCell ref="L304:M304"/>
    <mergeCell ref="N304:Q304"/>
    <mergeCell ref="F305:I305"/>
    <mergeCell ref="F306:I306"/>
    <mergeCell ref="F307:I307"/>
    <mergeCell ref="F308:I308"/>
    <mergeCell ref="F309:I309"/>
    <mergeCell ref="F310:I310"/>
    <mergeCell ref="F311:I311"/>
    <mergeCell ref="F312:I312"/>
    <mergeCell ref="L312:M312"/>
    <mergeCell ref="N312:Q312"/>
    <mergeCell ref="F313:I313"/>
    <mergeCell ref="L313:M313"/>
    <mergeCell ref="N313:Q313"/>
    <mergeCell ref="F314:I314"/>
    <mergeCell ref="L314:M314"/>
    <mergeCell ref="N314:Q314"/>
    <mergeCell ref="F315:I315"/>
    <mergeCell ref="L315:M315"/>
    <mergeCell ref="N315:Q315"/>
    <mergeCell ref="F316:I316"/>
    <mergeCell ref="L316:M316"/>
    <mergeCell ref="N316:Q316"/>
    <mergeCell ref="F317:I317"/>
    <mergeCell ref="F318:I318"/>
    <mergeCell ref="F319:I319"/>
    <mergeCell ref="F320:I320"/>
    <mergeCell ref="L320:M320"/>
    <mergeCell ref="N320:Q320"/>
    <mergeCell ref="F322:I322"/>
    <mergeCell ref="L322:M322"/>
    <mergeCell ref="N322:Q322"/>
    <mergeCell ref="F323:I323"/>
    <mergeCell ref="F324:I324"/>
    <mergeCell ref="L324:M324"/>
    <mergeCell ref="N324:Q324"/>
    <mergeCell ref="F325:I325"/>
    <mergeCell ref="L325:M325"/>
    <mergeCell ref="N325:Q325"/>
    <mergeCell ref="F326:I326"/>
    <mergeCell ref="L326:M326"/>
    <mergeCell ref="N326:Q326"/>
    <mergeCell ref="F327:I327"/>
    <mergeCell ref="L327:M327"/>
    <mergeCell ref="N327:Q327"/>
    <mergeCell ref="F328:I328"/>
    <mergeCell ref="L328:M328"/>
    <mergeCell ref="N328:Q328"/>
    <mergeCell ref="F329:I329"/>
    <mergeCell ref="L329:M329"/>
    <mergeCell ref="N329:Q329"/>
    <mergeCell ref="F330:I330"/>
    <mergeCell ref="F331:I331"/>
    <mergeCell ref="L331:M331"/>
    <mergeCell ref="N331:Q331"/>
    <mergeCell ref="F332:I332"/>
    <mergeCell ref="F333:I333"/>
    <mergeCell ref="F334:I334"/>
    <mergeCell ref="F335:I335"/>
    <mergeCell ref="F336:I336"/>
    <mergeCell ref="F337:I337"/>
    <mergeCell ref="L337:M337"/>
    <mergeCell ref="N337:Q337"/>
    <mergeCell ref="F338:I338"/>
    <mergeCell ref="F339:I339"/>
    <mergeCell ref="F340:I340"/>
    <mergeCell ref="F341:I341"/>
    <mergeCell ref="F342:I342"/>
    <mergeCell ref="F343:I343"/>
    <mergeCell ref="F344:I344"/>
    <mergeCell ref="L344:M344"/>
    <mergeCell ref="N344:Q344"/>
    <mergeCell ref="F345:I345"/>
    <mergeCell ref="L345:M345"/>
    <mergeCell ref="N345:Q345"/>
    <mergeCell ref="F346:I346"/>
    <mergeCell ref="F347:I347"/>
    <mergeCell ref="F348:I348"/>
    <mergeCell ref="F349:I349"/>
    <mergeCell ref="F350:I350"/>
    <mergeCell ref="F351:I351"/>
    <mergeCell ref="L351:M351"/>
    <mergeCell ref="N351:Q351"/>
    <mergeCell ref="F352:I352"/>
    <mergeCell ref="F353:I353"/>
    <mergeCell ref="F354:I354"/>
    <mergeCell ref="L354:M354"/>
    <mergeCell ref="N354:Q354"/>
    <mergeCell ref="F355:I355"/>
    <mergeCell ref="F356:I356"/>
    <mergeCell ref="F357:I357"/>
    <mergeCell ref="F358:I358"/>
    <mergeCell ref="F359:I359"/>
    <mergeCell ref="F360:I360"/>
    <mergeCell ref="F361:I361"/>
    <mergeCell ref="F362:I362"/>
    <mergeCell ref="F363:I363"/>
    <mergeCell ref="F364:I364"/>
    <mergeCell ref="F365:I365"/>
    <mergeCell ref="F366:I366"/>
    <mergeCell ref="F367:I367"/>
    <mergeCell ref="L367:M367"/>
    <mergeCell ref="N367:Q367"/>
    <mergeCell ref="F368:I368"/>
    <mergeCell ref="L368:M368"/>
    <mergeCell ref="N368:Q368"/>
    <mergeCell ref="F369:I369"/>
    <mergeCell ref="F370:I370"/>
    <mergeCell ref="L370:M370"/>
    <mergeCell ref="N370:Q370"/>
    <mergeCell ref="F371:I371"/>
    <mergeCell ref="L371:M371"/>
    <mergeCell ref="N371:Q371"/>
    <mergeCell ref="F372:I372"/>
    <mergeCell ref="F373:I373"/>
    <mergeCell ref="F374:I374"/>
    <mergeCell ref="F375:I375"/>
    <mergeCell ref="L375:M375"/>
    <mergeCell ref="N375:Q375"/>
    <mergeCell ref="F376:I376"/>
    <mergeCell ref="F377:I377"/>
    <mergeCell ref="F378:I378"/>
    <mergeCell ref="F379:I379"/>
    <mergeCell ref="F380:I380"/>
    <mergeCell ref="F381:I381"/>
    <mergeCell ref="F382:I382"/>
    <mergeCell ref="F383:I383"/>
    <mergeCell ref="F384:I384"/>
    <mergeCell ref="L384:M384"/>
    <mergeCell ref="N384:Q384"/>
    <mergeCell ref="F385:I385"/>
    <mergeCell ref="F386:I386"/>
    <mergeCell ref="F387:I387"/>
    <mergeCell ref="L387:M387"/>
    <mergeCell ref="N387:Q387"/>
    <mergeCell ref="F388:I388"/>
    <mergeCell ref="L388:M388"/>
    <mergeCell ref="N388:Q388"/>
    <mergeCell ref="F389:I389"/>
    <mergeCell ref="L389:M389"/>
    <mergeCell ref="N389:Q389"/>
    <mergeCell ref="F390:I390"/>
    <mergeCell ref="L390:M390"/>
    <mergeCell ref="N390:Q390"/>
    <mergeCell ref="F391:I391"/>
    <mergeCell ref="L391:M391"/>
    <mergeCell ref="N391:Q391"/>
    <mergeCell ref="F392:I392"/>
    <mergeCell ref="L392:M392"/>
    <mergeCell ref="N392:Q392"/>
    <mergeCell ref="F393:I393"/>
    <mergeCell ref="L393:M393"/>
    <mergeCell ref="N393:Q393"/>
    <mergeCell ref="F394:I394"/>
    <mergeCell ref="L394:M394"/>
    <mergeCell ref="N394:Q394"/>
    <mergeCell ref="F395:I395"/>
    <mergeCell ref="F396:I396"/>
    <mergeCell ref="F397:I397"/>
    <mergeCell ref="L397:M397"/>
    <mergeCell ref="N397:Q397"/>
    <mergeCell ref="F399:I399"/>
    <mergeCell ref="L399:M399"/>
    <mergeCell ref="N399:Q399"/>
    <mergeCell ref="F400:I400"/>
    <mergeCell ref="L400:M400"/>
    <mergeCell ref="N400:Q400"/>
    <mergeCell ref="F401:I401"/>
    <mergeCell ref="F404:I404"/>
    <mergeCell ref="L404:M404"/>
    <mergeCell ref="N404:Q404"/>
    <mergeCell ref="F405:I405"/>
    <mergeCell ref="F406:I406"/>
    <mergeCell ref="F407:I407"/>
    <mergeCell ref="F408:I408"/>
    <mergeCell ref="F409:I409"/>
    <mergeCell ref="F410:I410"/>
    <mergeCell ref="L410:M410"/>
    <mergeCell ref="N410:Q410"/>
    <mergeCell ref="F411:I411"/>
    <mergeCell ref="F412:I412"/>
    <mergeCell ref="F413:I413"/>
    <mergeCell ref="F414:I414"/>
    <mergeCell ref="F415:I415"/>
    <mergeCell ref="F416:I416"/>
    <mergeCell ref="F417:I417"/>
    <mergeCell ref="L417:M417"/>
    <mergeCell ref="N417:Q417"/>
    <mergeCell ref="F418:I418"/>
    <mergeCell ref="F419:I419"/>
    <mergeCell ref="F420:I420"/>
    <mergeCell ref="F421:I421"/>
    <mergeCell ref="F422:I422"/>
    <mergeCell ref="F423:I423"/>
    <mergeCell ref="L423:M423"/>
    <mergeCell ref="N423:Q423"/>
    <mergeCell ref="F424:I424"/>
    <mergeCell ref="F425:I425"/>
    <mergeCell ref="F426:I426"/>
    <mergeCell ref="F427:I427"/>
    <mergeCell ref="F428:I428"/>
    <mergeCell ref="F429:I429"/>
    <mergeCell ref="F430:I430"/>
    <mergeCell ref="F431:I431"/>
    <mergeCell ref="L431:M431"/>
    <mergeCell ref="N431:Q431"/>
    <mergeCell ref="F433:I433"/>
    <mergeCell ref="L433:M433"/>
    <mergeCell ref="N433:Q433"/>
    <mergeCell ref="F434:I434"/>
    <mergeCell ref="L434:M434"/>
    <mergeCell ref="N434:Q434"/>
    <mergeCell ref="F435:I435"/>
    <mergeCell ref="F436:I436"/>
    <mergeCell ref="L436:M436"/>
    <mergeCell ref="N436:Q436"/>
    <mergeCell ref="F437:I437"/>
    <mergeCell ref="F438:I438"/>
    <mergeCell ref="L438:M438"/>
    <mergeCell ref="N438:Q438"/>
    <mergeCell ref="F439:I439"/>
    <mergeCell ref="L439:M439"/>
    <mergeCell ref="N439:Q439"/>
    <mergeCell ref="F441:I441"/>
    <mergeCell ref="L441:M441"/>
    <mergeCell ref="N441:Q441"/>
    <mergeCell ref="F442:I442"/>
    <mergeCell ref="F444:I444"/>
    <mergeCell ref="L444:M444"/>
    <mergeCell ref="N444:Q444"/>
    <mergeCell ref="F445:I445"/>
    <mergeCell ref="L445:M445"/>
    <mergeCell ref="N445:Q445"/>
    <mergeCell ref="F446:I446"/>
    <mergeCell ref="L446:M446"/>
    <mergeCell ref="N446:Q446"/>
    <mergeCell ref="F447:I447"/>
    <mergeCell ref="L447:M447"/>
    <mergeCell ref="N447:Q447"/>
    <mergeCell ref="F448:I448"/>
    <mergeCell ref="F449:I449"/>
    <mergeCell ref="F450:I450"/>
    <mergeCell ref="F451:I451"/>
    <mergeCell ref="F452:I452"/>
    <mergeCell ref="L452:M452"/>
    <mergeCell ref="N452:Q452"/>
    <mergeCell ref="F453:I453"/>
    <mergeCell ref="L453:M453"/>
    <mergeCell ref="N453:Q453"/>
    <mergeCell ref="F454:I454"/>
    <mergeCell ref="L454:M454"/>
    <mergeCell ref="N454:Q454"/>
    <mergeCell ref="F455:I455"/>
    <mergeCell ref="L455:M455"/>
    <mergeCell ref="N455:Q455"/>
    <mergeCell ref="F456:I456"/>
    <mergeCell ref="L456:M456"/>
    <mergeCell ref="N456:Q456"/>
    <mergeCell ref="F457:I457"/>
    <mergeCell ref="L457:M457"/>
    <mergeCell ref="N457:Q457"/>
    <mergeCell ref="F458:I458"/>
    <mergeCell ref="L458:M458"/>
    <mergeCell ref="N458:Q458"/>
    <mergeCell ref="F460:I460"/>
    <mergeCell ref="L460:M460"/>
    <mergeCell ref="N460:Q460"/>
    <mergeCell ref="F461:I461"/>
    <mergeCell ref="F462:I462"/>
    <mergeCell ref="F463:I463"/>
    <mergeCell ref="L463:M463"/>
    <mergeCell ref="N463:Q463"/>
    <mergeCell ref="F464:I464"/>
    <mergeCell ref="L464:M464"/>
    <mergeCell ref="N464:Q464"/>
    <mergeCell ref="F465:I465"/>
    <mergeCell ref="L465:M465"/>
    <mergeCell ref="N465:Q465"/>
    <mergeCell ref="F467:I467"/>
    <mergeCell ref="L467:M467"/>
    <mergeCell ref="N467:Q467"/>
    <mergeCell ref="F468:I468"/>
    <mergeCell ref="F469:I469"/>
    <mergeCell ref="F470:I470"/>
    <mergeCell ref="F471:I471"/>
    <mergeCell ref="F472:I472"/>
    <mergeCell ref="F473:I473"/>
    <mergeCell ref="F474:I474"/>
    <mergeCell ref="L474:M474"/>
    <mergeCell ref="N474:Q474"/>
    <mergeCell ref="F475:I475"/>
    <mergeCell ref="F476:I476"/>
    <mergeCell ref="F477:I477"/>
    <mergeCell ref="L477:M477"/>
    <mergeCell ref="N477:Q477"/>
    <mergeCell ref="F478:I478"/>
    <mergeCell ref="F479:I479"/>
    <mergeCell ref="F480:I480"/>
    <mergeCell ref="F481:I481"/>
    <mergeCell ref="F482:I482"/>
    <mergeCell ref="L482:M482"/>
    <mergeCell ref="N482:Q482"/>
    <mergeCell ref="F484:I484"/>
    <mergeCell ref="L484:M484"/>
    <mergeCell ref="N484:Q484"/>
    <mergeCell ref="F485:I485"/>
    <mergeCell ref="F486:I486"/>
    <mergeCell ref="F487:I487"/>
    <mergeCell ref="F488:I488"/>
    <mergeCell ref="F489:I489"/>
    <mergeCell ref="F490:I490"/>
    <mergeCell ref="F491:I491"/>
    <mergeCell ref="F492:I492"/>
    <mergeCell ref="F493:I493"/>
    <mergeCell ref="F494:I494"/>
    <mergeCell ref="L494:M494"/>
    <mergeCell ref="N494:Q494"/>
    <mergeCell ref="F495:I495"/>
    <mergeCell ref="F496:I496"/>
    <mergeCell ref="L496:M496"/>
    <mergeCell ref="N496:Q496"/>
    <mergeCell ref="F498:I498"/>
    <mergeCell ref="L498:M498"/>
    <mergeCell ref="N498:Q498"/>
    <mergeCell ref="F499:I499"/>
    <mergeCell ref="F500:I500"/>
    <mergeCell ref="F501:I501"/>
    <mergeCell ref="F502:I502"/>
    <mergeCell ref="L502:M502"/>
    <mergeCell ref="N502:Q502"/>
    <mergeCell ref="F503:I503"/>
    <mergeCell ref="F504:I504"/>
    <mergeCell ref="F505:I505"/>
    <mergeCell ref="F506:I506"/>
    <mergeCell ref="F507:I507"/>
    <mergeCell ref="F508:I508"/>
    <mergeCell ref="L508:M508"/>
    <mergeCell ref="N508:Q508"/>
    <mergeCell ref="F510:I510"/>
    <mergeCell ref="L510:M510"/>
    <mergeCell ref="N510:Q510"/>
    <mergeCell ref="F511:I511"/>
    <mergeCell ref="L511:M511"/>
    <mergeCell ref="N511:Q511"/>
    <mergeCell ref="F512:I512"/>
    <mergeCell ref="F513:I513"/>
    <mergeCell ref="F514:I514"/>
    <mergeCell ref="F515:I515"/>
    <mergeCell ref="F516:I516"/>
    <mergeCell ref="F517:I517"/>
    <mergeCell ref="F518:I518"/>
    <mergeCell ref="L518:M518"/>
    <mergeCell ref="N518:Q518"/>
    <mergeCell ref="F521:I521"/>
    <mergeCell ref="L521:M521"/>
    <mergeCell ref="N521:Q521"/>
    <mergeCell ref="F522:I522"/>
    <mergeCell ref="L522:M522"/>
    <mergeCell ref="N522:Q522"/>
    <mergeCell ref="F524:I524"/>
    <mergeCell ref="L524:M524"/>
    <mergeCell ref="N524:Q524"/>
    <mergeCell ref="F525:I525"/>
    <mergeCell ref="L525:M525"/>
    <mergeCell ref="N525:Q525"/>
    <mergeCell ref="F526:I526"/>
    <mergeCell ref="L526:M526"/>
    <mergeCell ref="N526:Q526"/>
    <mergeCell ref="F527:I527"/>
    <mergeCell ref="L527:M527"/>
    <mergeCell ref="N527:Q527"/>
    <mergeCell ref="F528:I528"/>
    <mergeCell ref="L528:M528"/>
    <mergeCell ref="N528:Q528"/>
    <mergeCell ref="N137:Q137"/>
    <mergeCell ref="N138:Q138"/>
    <mergeCell ref="N139:Q139"/>
    <mergeCell ref="N173:Q173"/>
    <mergeCell ref="N210:Q210"/>
    <mergeCell ref="N234:Q234"/>
    <mergeCell ref="N262:Q262"/>
    <mergeCell ref="N278:Q278"/>
    <mergeCell ref="N321:Q321"/>
    <mergeCell ref="N398:Q398"/>
    <mergeCell ref="N402:Q402"/>
    <mergeCell ref="N403:Q403"/>
    <mergeCell ref="N432:Q432"/>
    <mergeCell ref="N440:Q440"/>
    <mergeCell ref="N443:Q443"/>
    <mergeCell ref="N459:Q459"/>
    <mergeCell ref="N466:Q466"/>
    <mergeCell ref="N483:Q483"/>
    <mergeCell ref="N497:Q497"/>
    <mergeCell ref="N509:Q509"/>
    <mergeCell ref="N519:Q519"/>
    <mergeCell ref="N520:Q520"/>
    <mergeCell ref="N523:Q523"/>
    <mergeCell ref="H1:K1"/>
    <mergeCell ref="S2:AC2"/>
  </mergeCells>
  <dataValidations count="2">
    <dataValidation type="list" allowBlank="1" showInputMessage="1" showErrorMessage="1" error="Povolené sú hodnoty K, M." sqref="D524:D529">
      <formula1>"K, M"</formula1>
    </dataValidation>
    <dataValidation type="list" allowBlank="1" showInputMessage="1" showErrorMessage="1" error="Povolené sú hodnoty základná, znížená, nulová." sqref="U524:U529">
      <formula1>"základná, znížená, nulová"</formula1>
    </dataValidation>
  </dataValidations>
  <hyperlinks>
    <hyperlink ref="F1:G1" location="C2" display="1) Krycí list rozpočtu"/>
    <hyperlink ref="H1:K1" location="C86" display="2) Rekapitulácia rozpočtu"/>
    <hyperlink ref="L1" location="C136" display="3) Rozpočet"/>
    <hyperlink ref="S1:T1" location="'Rekapitulácia stavby'!C2" display="Rekapitulácia stavby"/>
  </hyperlinks>
  <pageMargins left="0.5833333" right="0.5833333" top="0.5" bottom="0.4666667" header="0" footer="0"/>
  <pageSetup paperSize="9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1.17" customWidth="1"/>
    <col min="7" max="7" width="11.17" customWidth="1"/>
    <col min="8" max="8" width="12.5" customWidth="1"/>
    <col min="9" max="9" width="7" customWidth="1"/>
    <col min="10" max="10" width="5.17" customWidth="1"/>
    <col min="11" max="11" width="11.5" customWidth="1"/>
    <col min="12" max="12" width="12" customWidth="1"/>
    <col min="13" max="13" width="6" customWidth="1"/>
    <col min="14" max="14" width="6" customWidth="1"/>
    <col min="15" max="15" width="2" customWidth="1"/>
    <col min="16" max="16" width="12.5" customWidth="1"/>
    <col min="17" max="17" width="4.17" customWidth="1"/>
    <col min="18" max="18" width="1.67" customWidth="1"/>
    <col min="19" max="19" width="8.17" customWidth="1"/>
    <col min="20" max="20" width="29.67" hidden="1" customWidth="1"/>
    <col min="21" max="21" width="16.33" hidden="1" customWidth="1"/>
    <col min="22" max="22" width="12.33" hidden="1" customWidth="1"/>
    <col min="23" max="23" width="16.33" hidden="1" customWidth="1"/>
    <col min="24" max="24" width="12.17" hidden="1" customWidth="1"/>
    <col min="25" max="25" width="15" hidden="1" customWidth="1"/>
    <col min="26" max="26" width="11" hidden="1" customWidth="1"/>
    <col min="27" max="27" width="15" hidden="1" customWidth="1"/>
    <col min="28" max="28" width="16.33" hidden="1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149"/>
      <c r="B1" s="15"/>
      <c r="C1" s="15"/>
      <c r="D1" s="16" t="s">
        <v>1</v>
      </c>
      <c r="E1" s="15"/>
      <c r="F1" s="17" t="s">
        <v>116</v>
      </c>
      <c r="G1" s="17"/>
      <c r="H1" s="150" t="s">
        <v>117</v>
      </c>
      <c r="I1" s="150"/>
      <c r="J1" s="150"/>
      <c r="K1" s="150"/>
      <c r="L1" s="17" t="s">
        <v>118</v>
      </c>
      <c r="M1" s="15"/>
      <c r="N1" s="15"/>
      <c r="O1" s="16" t="s">
        <v>119</v>
      </c>
      <c r="P1" s="15"/>
      <c r="Q1" s="15"/>
      <c r="R1" s="15"/>
      <c r="S1" s="17" t="s">
        <v>120</v>
      </c>
      <c r="T1" s="17"/>
      <c r="U1" s="149"/>
      <c r="V1" s="149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</row>
    <row r="2" ht="36.96" customHeight="1">
      <c r="C2" s="21" t="s">
        <v>7</v>
      </c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  <c r="P2" s="22"/>
      <c r="Q2" s="22"/>
      <c r="S2" s="23" t="s">
        <v>8</v>
      </c>
      <c r="AT2" s="24" t="s">
        <v>97</v>
      </c>
    </row>
    <row r="3" ht="6.96" customHeight="1">
      <c r="B3" s="25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  <c r="Q3" s="26"/>
      <c r="R3" s="27"/>
      <c r="AT3" s="24" t="s">
        <v>77</v>
      </c>
    </row>
    <row r="4" ht="36.96" customHeight="1">
      <c r="B4" s="28"/>
      <c r="C4" s="29" t="s">
        <v>121</v>
      </c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1"/>
      <c r="T4" s="22" t="s">
        <v>12</v>
      </c>
      <c r="AT4" s="24" t="s">
        <v>6</v>
      </c>
    </row>
    <row r="5" ht="6.96" customHeight="1">
      <c r="B5" s="28"/>
      <c r="C5" s="33"/>
      <c r="D5" s="33"/>
      <c r="E5" s="33"/>
      <c r="F5" s="33"/>
      <c r="G5" s="33"/>
      <c r="H5" s="33"/>
      <c r="I5" s="33"/>
      <c r="J5" s="33"/>
      <c r="K5" s="33"/>
      <c r="L5" s="33"/>
      <c r="M5" s="33"/>
      <c r="N5" s="33"/>
      <c r="O5" s="33"/>
      <c r="P5" s="33"/>
      <c r="Q5" s="33"/>
      <c r="R5" s="31"/>
    </row>
    <row r="6" ht="25.44" customHeight="1">
      <c r="B6" s="28"/>
      <c r="C6" s="33"/>
      <c r="D6" s="40" t="s">
        <v>17</v>
      </c>
      <c r="E6" s="33"/>
      <c r="F6" s="151" t="str">
        <f>'Rekapitulácia stavby'!K6</f>
        <v xml:space="preserve">Denný stacionár  Moravany nad Váhom</v>
      </c>
      <c r="G6" s="40"/>
      <c r="H6" s="40"/>
      <c r="I6" s="40"/>
      <c r="J6" s="40"/>
      <c r="K6" s="40"/>
      <c r="L6" s="40"/>
      <c r="M6" s="40"/>
      <c r="N6" s="40"/>
      <c r="O6" s="40"/>
      <c r="P6" s="40"/>
      <c r="Q6" s="33"/>
      <c r="R6" s="31"/>
    </row>
    <row r="7" s="1" customFormat="1" ht="32.88" customHeight="1">
      <c r="B7" s="48"/>
      <c r="C7" s="49"/>
      <c r="D7" s="37" t="s">
        <v>122</v>
      </c>
      <c r="E7" s="49"/>
      <c r="F7" s="38" t="s">
        <v>1454</v>
      </c>
      <c r="G7" s="49"/>
      <c r="H7" s="49"/>
      <c r="I7" s="49"/>
      <c r="J7" s="49"/>
      <c r="K7" s="49"/>
      <c r="L7" s="49"/>
      <c r="M7" s="49"/>
      <c r="N7" s="49"/>
      <c r="O7" s="49"/>
      <c r="P7" s="49"/>
      <c r="Q7" s="49"/>
      <c r="R7" s="50"/>
    </row>
    <row r="8" s="1" customFormat="1" ht="14.4" customHeight="1">
      <c r="B8" s="48"/>
      <c r="C8" s="49"/>
      <c r="D8" s="40" t="s">
        <v>19</v>
      </c>
      <c r="E8" s="49"/>
      <c r="F8" s="35" t="s">
        <v>5</v>
      </c>
      <c r="G8" s="49"/>
      <c r="H8" s="49"/>
      <c r="I8" s="49"/>
      <c r="J8" s="49"/>
      <c r="K8" s="49"/>
      <c r="L8" s="49"/>
      <c r="M8" s="40" t="s">
        <v>20</v>
      </c>
      <c r="N8" s="49"/>
      <c r="O8" s="35" t="s">
        <v>5</v>
      </c>
      <c r="P8" s="49"/>
      <c r="Q8" s="49"/>
      <c r="R8" s="50"/>
    </row>
    <row r="9" s="1" customFormat="1" ht="14.4" customHeight="1">
      <c r="B9" s="48"/>
      <c r="C9" s="49"/>
      <c r="D9" s="40" t="s">
        <v>21</v>
      </c>
      <c r="E9" s="49"/>
      <c r="F9" s="35" t="s">
        <v>22</v>
      </c>
      <c r="G9" s="49"/>
      <c r="H9" s="49"/>
      <c r="I9" s="49"/>
      <c r="J9" s="49"/>
      <c r="K9" s="49"/>
      <c r="L9" s="49"/>
      <c r="M9" s="40" t="s">
        <v>23</v>
      </c>
      <c r="N9" s="49"/>
      <c r="O9" s="152" t="str">
        <f>'Rekapitulácia stavby'!AN8</f>
        <v>28. 5. 2019</v>
      </c>
      <c r="P9" s="92"/>
      <c r="Q9" s="49"/>
      <c r="R9" s="50"/>
    </row>
    <row r="10" s="1" customFormat="1" ht="10.8" customHeight="1">
      <c r="B10" s="48"/>
      <c r="C10" s="49"/>
      <c r="D10" s="49"/>
      <c r="E10" s="49"/>
      <c r="F10" s="49"/>
      <c r="G10" s="49"/>
      <c r="H10" s="49"/>
      <c r="I10" s="49"/>
      <c r="J10" s="49"/>
      <c r="K10" s="49"/>
      <c r="L10" s="49"/>
      <c r="M10" s="49"/>
      <c r="N10" s="49"/>
      <c r="O10" s="49"/>
      <c r="P10" s="49"/>
      <c r="Q10" s="49"/>
      <c r="R10" s="50"/>
    </row>
    <row r="11" s="1" customFormat="1" ht="14.4" customHeight="1">
      <c r="B11" s="48"/>
      <c r="C11" s="49"/>
      <c r="D11" s="40" t="s">
        <v>25</v>
      </c>
      <c r="E11" s="49"/>
      <c r="F11" s="49"/>
      <c r="G11" s="49"/>
      <c r="H11" s="49"/>
      <c r="I11" s="49"/>
      <c r="J11" s="49"/>
      <c r="K11" s="49"/>
      <c r="L11" s="49"/>
      <c r="M11" s="40" t="s">
        <v>26</v>
      </c>
      <c r="N11" s="49"/>
      <c r="O11" s="35" t="s">
        <v>5</v>
      </c>
      <c r="P11" s="35"/>
      <c r="Q11" s="49"/>
      <c r="R11" s="50"/>
    </row>
    <row r="12" s="1" customFormat="1" ht="18" customHeight="1">
      <c r="B12" s="48"/>
      <c r="C12" s="49"/>
      <c r="D12" s="49"/>
      <c r="E12" s="35" t="s">
        <v>27</v>
      </c>
      <c r="F12" s="49"/>
      <c r="G12" s="49"/>
      <c r="H12" s="49"/>
      <c r="I12" s="49"/>
      <c r="J12" s="49"/>
      <c r="K12" s="49"/>
      <c r="L12" s="49"/>
      <c r="M12" s="40" t="s">
        <v>28</v>
      </c>
      <c r="N12" s="49"/>
      <c r="O12" s="35" t="s">
        <v>5</v>
      </c>
      <c r="P12" s="35"/>
      <c r="Q12" s="49"/>
      <c r="R12" s="50"/>
    </row>
    <row r="13" s="1" customFormat="1" ht="6.96" customHeight="1">
      <c r="B13" s="48"/>
      <c r="C13" s="49"/>
      <c r="D13" s="49"/>
      <c r="E13" s="49"/>
      <c r="F13" s="49"/>
      <c r="G13" s="49"/>
      <c r="H13" s="49"/>
      <c r="I13" s="49"/>
      <c r="J13" s="49"/>
      <c r="K13" s="49"/>
      <c r="L13" s="49"/>
      <c r="M13" s="49"/>
      <c r="N13" s="49"/>
      <c r="O13" s="49"/>
      <c r="P13" s="49"/>
      <c r="Q13" s="49"/>
      <c r="R13" s="50"/>
    </row>
    <row r="14" s="1" customFormat="1" ht="14.4" customHeight="1">
      <c r="B14" s="48"/>
      <c r="C14" s="49"/>
      <c r="D14" s="40" t="s">
        <v>29</v>
      </c>
      <c r="E14" s="49"/>
      <c r="F14" s="49"/>
      <c r="G14" s="49"/>
      <c r="H14" s="49"/>
      <c r="I14" s="49"/>
      <c r="J14" s="49"/>
      <c r="K14" s="49"/>
      <c r="L14" s="49"/>
      <c r="M14" s="40" t="s">
        <v>26</v>
      </c>
      <c r="N14" s="49"/>
      <c r="O14" s="41" t="str">
        <f>IF('Rekapitulácia stavby'!AN13="","",'Rekapitulácia stavby'!AN13)</f>
        <v>Vyplň údaj</v>
      </c>
      <c r="P14" s="35"/>
      <c r="Q14" s="49"/>
      <c r="R14" s="50"/>
    </row>
    <row r="15" s="1" customFormat="1" ht="18" customHeight="1">
      <c r="B15" s="48"/>
      <c r="C15" s="49"/>
      <c r="D15" s="49"/>
      <c r="E15" s="41" t="str">
        <f>IF('Rekapitulácia stavby'!E14="","",'Rekapitulácia stavby'!E14)</f>
        <v>Vyplň údaj</v>
      </c>
      <c r="F15" s="153"/>
      <c r="G15" s="153"/>
      <c r="H15" s="153"/>
      <c r="I15" s="153"/>
      <c r="J15" s="153"/>
      <c r="K15" s="153"/>
      <c r="L15" s="153"/>
      <c r="M15" s="40" t="s">
        <v>28</v>
      </c>
      <c r="N15" s="49"/>
      <c r="O15" s="41" t="str">
        <f>IF('Rekapitulácia stavby'!AN14="","",'Rekapitulácia stavby'!AN14)</f>
        <v>Vyplň údaj</v>
      </c>
      <c r="P15" s="35"/>
      <c r="Q15" s="49"/>
      <c r="R15" s="50"/>
    </row>
    <row r="16" s="1" customFormat="1" ht="6.96" customHeight="1">
      <c r="B16" s="48"/>
      <c r="C16" s="49"/>
      <c r="D16" s="49"/>
      <c r="E16" s="49"/>
      <c r="F16" s="49"/>
      <c r="G16" s="49"/>
      <c r="H16" s="49"/>
      <c r="I16" s="49"/>
      <c r="J16" s="49"/>
      <c r="K16" s="49"/>
      <c r="L16" s="49"/>
      <c r="M16" s="49"/>
      <c r="N16" s="49"/>
      <c r="O16" s="49"/>
      <c r="P16" s="49"/>
      <c r="Q16" s="49"/>
      <c r="R16" s="50"/>
    </row>
    <row r="17" s="1" customFormat="1" ht="14.4" customHeight="1">
      <c r="B17" s="48"/>
      <c r="C17" s="49"/>
      <c r="D17" s="40" t="s">
        <v>31</v>
      </c>
      <c r="E17" s="49"/>
      <c r="F17" s="49"/>
      <c r="G17" s="49"/>
      <c r="H17" s="49"/>
      <c r="I17" s="49"/>
      <c r="J17" s="49"/>
      <c r="K17" s="49"/>
      <c r="L17" s="49"/>
      <c r="M17" s="40" t="s">
        <v>26</v>
      </c>
      <c r="N17" s="49"/>
      <c r="O17" s="35" t="str">
        <f>IF('Rekapitulácia stavby'!AN16="","",'Rekapitulácia stavby'!AN16)</f>
        <v/>
      </c>
      <c r="P17" s="35"/>
      <c r="Q17" s="49"/>
      <c r="R17" s="50"/>
    </row>
    <row r="18" s="1" customFormat="1" ht="18" customHeight="1">
      <c r="B18" s="48"/>
      <c r="C18" s="49"/>
      <c r="D18" s="49"/>
      <c r="E18" s="35" t="str">
        <f>IF('Rekapitulácia stavby'!E17="","",'Rekapitulácia stavby'!E17)</f>
        <v xml:space="preserve"> </v>
      </c>
      <c r="F18" s="49"/>
      <c r="G18" s="49"/>
      <c r="H18" s="49"/>
      <c r="I18" s="49"/>
      <c r="J18" s="49"/>
      <c r="K18" s="49"/>
      <c r="L18" s="49"/>
      <c r="M18" s="40" t="s">
        <v>28</v>
      </c>
      <c r="N18" s="49"/>
      <c r="O18" s="35" t="str">
        <f>IF('Rekapitulácia stavby'!AN17="","",'Rekapitulácia stavby'!AN17)</f>
        <v/>
      </c>
      <c r="P18" s="35"/>
      <c r="Q18" s="49"/>
      <c r="R18" s="50"/>
    </row>
    <row r="19" s="1" customFormat="1" ht="6.96" customHeight="1">
      <c r="B19" s="48"/>
      <c r="C19" s="49"/>
      <c r="D19" s="49"/>
      <c r="E19" s="49"/>
      <c r="F19" s="49"/>
      <c r="G19" s="49"/>
      <c r="H19" s="49"/>
      <c r="I19" s="49"/>
      <c r="J19" s="49"/>
      <c r="K19" s="49"/>
      <c r="L19" s="49"/>
      <c r="M19" s="49"/>
      <c r="N19" s="49"/>
      <c r="O19" s="49"/>
      <c r="P19" s="49"/>
      <c r="Q19" s="49"/>
      <c r="R19" s="50"/>
    </row>
    <row r="20" s="1" customFormat="1" ht="14.4" customHeight="1">
      <c r="B20" s="48"/>
      <c r="C20" s="49"/>
      <c r="D20" s="40" t="s">
        <v>35</v>
      </c>
      <c r="E20" s="49"/>
      <c r="F20" s="49"/>
      <c r="G20" s="49"/>
      <c r="H20" s="49"/>
      <c r="I20" s="49"/>
      <c r="J20" s="49"/>
      <c r="K20" s="49"/>
      <c r="L20" s="49"/>
      <c r="M20" s="40" t="s">
        <v>26</v>
      </c>
      <c r="N20" s="49"/>
      <c r="O20" s="35" t="str">
        <f>IF('Rekapitulácia stavby'!AN19="","",'Rekapitulácia stavby'!AN19)</f>
        <v/>
      </c>
      <c r="P20" s="35"/>
      <c r="Q20" s="49"/>
      <c r="R20" s="50"/>
    </row>
    <row r="21" s="1" customFormat="1" ht="18" customHeight="1">
      <c r="B21" s="48"/>
      <c r="C21" s="49"/>
      <c r="D21" s="49"/>
      <c r="E21" s="35" t="str">
        <f>IF('Rekapitulácia stavby'!E20="","",'Rekapitulácia stavby'!E20)</f>
        <v>Hulmanová Jana</v>
      </c>
      <c r="F21" s="49"/>
      <c r="G21" s="49"/>
      <c r="H21" s="49"/>
      <c r="I21" s="49"/>
      <c r="J21" s="49"/>
      <c r="K21" s="49"/>
      <c r="L21" s="49"/>
      <c r="M21" s="40" t="s">
        <v>28</v>
      </c>
      <c r="N21" s="49"/>
      <c r="O21" s="35" t="str">
        <f>IF('Rekapitulácia stavby'!AN20="","",'Rekapitulácia stavby'!AN20)</f>
        <v/>
      </c>
      <c r="P21" s="35"/>
      <c r="Q21" s="49"/>
      <c r="R21" s="50"/>
    </row>
    <row r="22" s="1" customFormat="1" ht="6.96" customHeight="1">
      <c r="B22" s="48"/>
      <c r="C22" s="49"/>
      <c r="D22" s="49"/>
      <c r="E22" s="49"/>
      <c r="F22" s="49"/>
      <c r="G22" s="49"/>
      <c r="H22" s="49"/>
      <c r="I22" s="49"/>
      <c r="J22" s="49"/>
      <c r="K22" s="49"/>
      <c r="L22" s="49"/>
      <c r="M22" s="49"/>
      <c r="N22" s="49"/>
      <c r="O22" s="49"/>
      <c r="P22" s="49"/>
      <c r="Q22" s="49"/>
      <c r="R22" s="50"/>
    </row>
    <row r="23" s="1" customFormat="1" ht="14.4" customHeight="1">
      <c r="B23" s="48"/>
      <c r="C23" s="49"/>
      <c r="D23" s="40" t="s">
        <v>37</v>
      </c>
      <c r="E23" s="49"/>
      <c r="F23" s="49"/>
      <c r="G23" s="49"/>
      <c r="H23" s="49"/>
      <c r="I23" s="49"/>
      <c r="J23" s="49"/>
      <c r="K23" s="49"/>
      <c r="L23" s="49"/>
      <c r="M23" s="49"/>
      <c r="N23" s="49"/>
      <c r="O23" s="49"/>
      <c r="P23" s="49"/>
      <c r="Q23" s="49"/>
      <c r="R23" s="50"/>
    </row>
    <row r="24" s="1" customFormat="1" ht="16.5" customHeight="1">
      <c r="B24" s="48"/>
      <c r="C24" s="49"/>
      <c r="D24" s="49"/>
      <c r="E24" s="44" t="s">
        <v>5</v>
      </c>
      <c r="F24" s="44"/>
      <c r="G24" s="44"/>
      <c r="H24" s="44"/>
      <c r="I24" s="44"/>
      <c r="J24" s="44"/>
      <c r="K24" s="44"/>
      <c r="L24" s="44"/>
      <c r="M24" s="49"/>
      <c r="N24" s="49"/>
      <c r="O24" s="49"/>
      <c r="P24" s="49"/>
      <c r="Q24" s="49"/>
      <c r="R24" s="50"/>
    </row>
    <row r="25" s="1" customFormat="1" ht="6.96" customHeight="1">
      <c r="B25" s="48"/>
      <c r="C25" s="49"/>
      <c r="D25" s="49"/>
      <c r="E25" s="49"/>
      <c r="F25" s="49"/>
      <c r="G25" s="49"/>
      <c r="H25" s="49"/>
      <c r="I25" s="49"/>
      <c r="J25" s="49"/>
      <c r="K25" s="49"/>
      <c r="L25" s="49"/>
      <c r="M25" s="49"/>
      <c r="N25" s="49"/>
      <c r="O25" s="49"/>
      <c r="P25" s="49"/>
      <c r="Q25" s="49"/>
      <c r="R25" s="50"/>
    </row>
    <row r="26" s="1" customFormat="1" ht="6.96" customHeight="1">
      <c r="B26" s="48"/>
      <c r="C26" s="49"/>
      <c r="D26" s="69"/>
      <c r="E26" s="69"/>
      <c r="F26" s="69"/>
      <c r="G26" s="69"/>
      <c r="H26" s="69"/>
      <c r="I26" s="69"/>
      <c r="J26" s="69"/>
      <c r="K26" s="69"/>
      <c r="L26" s="69"/>
      <c r="M26" s="69"/>
      <c r="N26" s="69"/>
      <c r="O26" s="69"/>
      <c r="P26" s="69"/>
      <c r="Q26" s="49"/>
      <c r="R26" s="50"/>
    </row>
    <row r="27" s="1" customFormat="1" ht="14.4" customHeight="1">
      <c r="B27" s="48"/>
      <c r="C27" s="49"/>
      <c r="D27" s="154" t="s">
        <v>124</v>
      </c>
      <c r="E27" s="49"/>
      <c r="F27" s="49"/>
      <c r="G27" s="49"/>
      <c r="H27" s="49"/>
      <c r="I27" s="49"/>
      <c r="J27" s="49"/>
      <c r="K27" s="49"/>
      <c r="L27" s="49"/>
      <c r="M27" s="47">
        <f>N88</f>
        <v>0</v>
      </c>
      <c r="N27" s="47"/>
      <c r="O27" s="47"/>
      <c r="P27" s="47"/>
      <c r="Q27" s="49"/>
      <c r="R27" s="50"/>
    </row>
    <row r="28" s="1" customFormat="1" ht="14.4" customHeight="1">
      <c r="B28" s="48"/>
      <c r="C28" s="49"/>
      <c r="D28" s="46" t="s">
        <v>110</v>
      </c>
      <c r="E28" s="49"/>
      <c r="F28" s="49"/>
      <c r="G28" s="49"/>
      <c r="H28" s="49"/>
      <c r="I28" s="49"/>
      <c r="J28" s="49"/>
      <c r="K28" s="49"/>
      <c r="L28" s="49"/>
      <c r="M28" s="47">
        <f>N107</f>
        <v>0</v>
      </c>
      <c r="N28" s="47"/>
      <c r="O28" s="47"/>
      <c r="P28" s="47"/>
      <c r="Q28" s="49"/>
      <c r="R28" s="50"/>
    </row>
    <row r="29" s="1" customFormat="1" ht="6.96" customHeight="1">
      <c r="B29" s="48"/>
      <c r="C29" s="49"/>
      <c r="D29" s="49"/>
      <c r="E29" s="49"/>
      <c r="F29" s="49"/>
      <c r="G29" s="49"/>
      <c r="H29" s="49"/>
      <c r="I29" s="49"/>
      <c r="J29" s="49"/>
      <c r="K29" s="49"/>
      <c r="L29" s="49"/>
      <c r="M29" s="49"/>
      <c r="N29" s="49"/>
      <c r="O29" s="49"/>
      <c r="P29" s="49"/>
      <c r="Q29" s="49"/>
      <c r="R29" s="50"/>
    </row>
    <row r="30" s="1" customFormat="1" ht="25.44" customHeight="1">
      <c r="B30" s="48"/>
      <c r="C30" s="49"/>
      <c r="D30" s="155" t="s">
        <v>40</v>
      </c>
      <c r="E30" s="49"/>
      <c r="F30" s="49"/>
      <c r="G30" s="49"/>
      <c r="H30" s="49"/>
      <c r="I30" s="49"/>
      <c r="J30" s="49"/>
      <c r="K30" s="49"/>
      <c r="L30" s="49"/>
      <c r="M30" s="156">
        <f>ROUND(M27+M28,2)</f>
        <v>0</v>
      </c>
      <c r="N30" s="49"/>
      <c r="O30" s="49"/>
      <c r="P30" s="49"/>
      <c r="Q30" s="49"/>
      <c r="R30" s="50"/>
    </row>
    <row r="31" s="1" customFormat="1" ht="6.96" customHeight="1">
      <c r="B31" s="48"/>
      <c r="C31" s="49"/>
      <c r="D31" s="69"/>
      <c r="E31" s="69"/>
      <c r="F31" s="69"/>
      <c r="G31" s="69"/>
      <c r="H31" s="69"/>
      <c r="I31" s="69"/>
      <c r="J31" s="69"/>
      <c r="K31" s="69"/>
      <c r="L31" s="69"/>
      <c r="M31" s="69"/>
      <c r="N31" s="69"/>
      <c r="O31" s="69"/>
      <c r="P31" s="69"/>
      <c r="Q31" s="49"/>
      <c r="R31" s="50"/>
    </row>
    <row r="32" s="1" customFormat="1" ht="14.4" customHeight="1">
      <c r="B32" s="48"/>
      <c r="C32" s="49"/>
      <c r="D32" s="56" t="s">
        <v>41</v>
      </c>
      <c r="E32" s="56" t="s">
        <v>42</v>
      </c>
      <c r="F32" s="57">
        <v>0.20000000000000001</v>
      </c>
      <c r="G32" s="157" t="s">
        <v>43</v>
      </c>
      <c r="H32" s="158">
        <f>ROUND((((SUM(BE107:BE114)+SUM(BE132:BE247))+SUM(BE249:BE253))),2)</f>
        <v>0</v>
      </c>
      <c r="I32" s="49"/>
      <c r="J32" s="49"/>
      <c r="K32" s="49"/>
      <c r="L32" s="49"/>
      <c r="M32" s="158">
        <f>ROUND(((ROUND((SUM(BE107:BE114)+SUM(BE132:BE247)), 2)*F32)+SUM(BE249:BE253)*F32),2)</f>
        <v>0</v>
      </c>
      <c r="N32" s="49"/>
      <c r="O32" s="49"/>
      <c r="P32" s="49"/>
      <c r="Q32" s="49"/>
      <c r="R32" s="50"/>
    </row>
    <row r="33" s="1" customFormat="1" ht="14.4" customHeight="1">
      <c r="B33" s="48"/>
      <c r="C33" s="49"/>
      <c r="D33" s="49"/>
      <c r="E33" s="56" t="s">
        <v>44</v>
      </c>
      <c r="F33" s="57">
        <v>0.20000000000000001</v>
      </c>
      <c r="G33" s="157" t="s">
        <v>43</v>
      </c>
      <c r="H33" s="158">
        <f>ROUND((((SUM(BF107:BF114)+SUM(BF132:BF247))+SUM(BF249:BF253))),2)</f>
        <v>0</v>
      </c>
      <c r="I33" s="49"/>
      <c r="J33" s="49"/>
      <c r="K33" s="49"/>
      <c r="L33" s="49"/>
      <c r="M33" s="158">
        <f>ROUND(((ROUND((SUM(BF107:BF114)+SUM(BF132:BF247)), 2)*F33)+SUM(BF249:BF253)*F33),2)</f>
        <v>0</v>
      </c>
      <c r="N33" s="49"/>
      <c r="O33" s="49"/>
      <c r="P33" s="49"/>
      <c r="Q33" s="49"/>
      <c r="R33" s="50"/>
    </row>
    <row r="34" hidden="1" s="1" customFormat="1" ht="14.4" customHeight="1">
      <c r="B34" s="48"/>
      <c r="C34" s="49"/>
      <c r="D34" s="49"/>
      <c r="E34" s="56" t="s">
        <v>45</v>
      </c>
      <c r="F34" s="57">
        <v>0.20000000000000001</v>
      </c>
      <c r="G34" s="157" t="s">
        <v>43</v>
      </c>
      <c r="H34" s="158">
        <f>ROUND((((SUM(BG107:BG114)+SUM(BG132:BG247))+SUM(BG249:BG253))),2)</f>
        <v>0</v>
      </c>
      <c r="I34" s="49"/>
      <c r="J34" s="49"/>
      <c r="K34" s="49"/>
      <c r="L34" s="49"/>
      <c r="M34" s="158">
        <v>0</v>
      </c>
      <c r="N34" s="49"/>
      <c r="O34" s="49"/>
      <c r="P34" s="49"/>
      <c r="Q34" s="49"/>
      <c r="R34" s="50"/>
    </row>
    <row r="35" hidden="1" s="1" customFormat="1" ht="14.4" customHeight="1">
      <c r="B35" s="48"/>
      <c r="C35" s="49"/>
      <c r="D35" s="49"/>
      <c r="E35" s="56" t="s">
        <v>46</v>
      </c>
      <c r="F35" s="57">
        <v>0.20000000000000001</v>
      </c>
      <c r="G35" s="157" t="s">
        <v>43</v>
      </c>
      <c r="H35" s="158">
        <f>ROUND((((SUM(BH107:BH114)+SUM(BH132:BH247))+SUM(BH249:BH253))),2)</f>
        <v>0</v>
      </c>
      <c r="I35" s="49"/>
      <c r="J35" s="49"/>
      <c r="K35" s="49"/>
      <c r="L35" s="49"/>
      <c r="M35" s="158">
        <v>0</v>
      </c>
      <c r="N35" s="49"/>
      <c r="O35" s="49"/>
      <c r="P35" s="49"/>
      <c r="Q35" s="49"/>
      <c r="R35" s="50"/>
    </row>
    <row r="36" hidden="1" s="1" customFormat="1" ht="14.4" customHeight="1">
      <c r="B36" s="48"/>
      <c r="C36" s="49"/>
      <c r="D36" s="49"/>
      <c r="E36" s="56" t="s">
        <v>47</v>
      </c>
      <c r="F36" s="57">
        <v>0</v>
      </c>
      <c r="G36" s="157" t="s">
        <v>43</v>
      </c>
      <c r="H36" s="158">
        <f>ROUND((((SUM(BI107:BI114)+SUM(BI132:BI247))+SUM(BI249:BI253))),2)</f>
        <v>0</v>
      </c>
      <c r="I36" s="49"/>
      <c r="J36" s="49"/>
      <c r="K36" s="49"/>
      <c r="L36" s="49"/>
      <c r="M36" s="158">
        <v>0</v>
      </c>
      <c r="N36" s="49"/>
      <c r="O36" s="49"/>
      <c r="P36" s="49"/>
      <c r="Q36" s="49"/>
      <c r="R36" s="50"/>
    </row>
    <row r="37" s="1" customFormat="1" ht="6.96" customHeight="1">
      <c r="B37" s="48"/>
      <c r="C37" s="49"/>
      <c r="D37" s="49"/>
      <c r="E37" s="49"/>
      <c r="F37" s="49"/>
      <c r="G37" s="49"/>
      <c r="H37" s="49"/>
      <c r="I37" s="49"/>
      <c r="J37" s="49"/>
      <c r="K37" s="49"/>
      <c r="L37" s="49"/>
      <c r="M37" s="49"/>
      <c r="N37" s="49"/>
      <c r="O37" s="49"/>
      <c r="P37" s="49"/>
      <c r="Q37" s="49"/>
      <c r="R37" s="50"/>
    </row>
    <row r="38" s="1" customFormat="1" ht="25.44" customHeight="1">
      <c r="B38" s="48"/>
      <c r="C38" s="147"/>
      <c r="D38" s="159" t="s">
        <v>48</v>
      </c>
      <c r="E38" s="99"/>
      <c r="F38" s="99"/>
      <c r="G38" s="160" t="s">
        <v>49</v>
      </c>
      <c r="H38" s="161" t="s">
        <v>50</v>
      </c>
      <c r="I38" s="99"/>
      <c r="J38" s="99"/>
      <c r="K38" s="99"/>
      <c r="L38" s="162">
        <f>SUM(M30:M36)</f>
        <v>0</v>
      </c>
      <c r="M38" s="162"/>
      <c r="N38" s="162"/>
      <c r="O38" s="162"/>
      <c r="P38" s="163"/>
      <c r="Q38" s="147"/>
      <c r="R38" s="50"/>
    </row>
    <row r="39" s="1" customFormat="1" ht="14.4" customHeight="1">
      <c r="B39" s="48"/>
      <c r="C39" s="49"/>
      <c r="D39" s="49"/>
      <c r="E39" s="49"/>
      <c r="F39" s="49"/>
      <c r="G39" s="49"/>
      <c r="H39" s="49"/>
      <c r="I39" s="49"/>
      <c r="J39" s="49"/>
      <c r="K39" s="49"/>
      <c r="L39" s="49"/>
      <c r="M39" s="49"/>
      <c r="N39" s="49"/>
      <c r="O39" s="49"/>
      <c r="P39" s="49"/>
      <c r="Q39" s="49"/>
      <c r="R39" s="50"/>
    </row>
    <row r="40" s="1" customFormat="1" ht="14.4" customHeight="1">
      <c r="B40" s="48"/>
      <c r="C40" s="49"/>
      <c r="D40" s="49"/>
      <c r="E40" s="49"/>
      <c r="F40" s="49"/>
      <c r="G40" s="49"/>
      <c r="H40" s="49"/>
      <c r="I40" s="49"/>
      <c r="J40" s="49"/>
      <c r="K40" s="49"/>
      <c r="L40" s="49"/>
      <c r="M40" s="49"/>
      <c r="N40" s="49"/>
      <c r="O40" s="49"/>
      <c r="P40" s="49"/>
      <c r="Q40" s="49"/>
      <c r="R40" s="50"/>
    </row>
    <row r="41">
      <c r="B41" s="28"/>
      <c r="C41" s="33"/>
      <c r="D41" s="33"/>
      <c r="E41" s="33"/>
      <c r="F41" s="33"/>
      <c r="G41" s="33"/>
      <c r="H41" s="33"/>
      <c r="I41" s="33"/>
      <c r="J41" s="33"/>
      <c r="K41" s="33"/>
      <c r="L41" s="33"/>
      <c r="M41" s="33"/>
      <c r="N41" s="33"/>
      <c r="O41" s="33"/>
      <c r="P41" s="33"/>
      <c r="Q41" s="33"/>
      <c r="R41" s="31"/>
    </row>
    <row r="42">
      <c r="B42" s="28"/>
      <c r="C42" s="33"/>
      <c r="D42" s="33"/>
      <c r="E42" s="33"/>
      <c r="F42" s="33"/>
      <c r="G42" s="33"/>
      <c r="H42" s="33"/>
      <c r="I42" s="33"/>
      <c r="J42" s="33"/>
      <c r="K42" s="33"/>
      <c r="L42" s="33"/>
      <c r="M42" s="33"/>
      <c r="N42" s="33"/>
      <c r="O42" s="33"/>
      <c r="P42" s="33"/>
      <c r="Q42" s="33"/>
      <c r="R42" s="31"/>
    </row>
    <row r="43">
      <c r="B43" s="28"/>
      <c r="C43" s="33"/>
      <c r="D43" s="33"/>
      <c r="E43" s="33"/>
      <c r="F43" s="33"/>
      <c r="G43" s="33"/>
      <c r="H43" s="33"/>
      <c r="I43" s="33"/>
      <c r="J43" s="33"/>
      <c r="K43" s="33"/>
      <c r="L43" s="33"/>
      <c r="M43" s="33"/>
      <c r="N43" s="33"/>
      <c r="O43" s="33"/>
      <c r="P43" s="33"/>
      <c r="Q43" s="33"/>
      <c r="R43" s="31"/>
    </row>
    <row r="44">
      <c r="B44" s="28"/>
      <c r="C44" s="33"/>
      <c r="D44" s="33"/>
      <c r="E44" s="33"/>
      <c r="F44" s="33"/>
      <c r="G44" s="33"/>
      <c r="H44" s="33"/>
      <c r="I44" s="33"/>
      <c r="J44" s="33"/>
      <c r="K44" s="33"/>
      <c r="L44" s="33"/>
      <c r="M44" s="33"/>
      <c r="N44" s="33"/>
      <c r="O44" s="33"/>
      <c r="P44" s="33"/>
      <c r="Q44" s="33"/>
      <c r="R44" s="31"/>
    </row>
    <row r="45">
      <c r="B45" s="28"/>
      <c r="C45" s="33"/>
      <c r="D45" s="33"/>
      <c r="E45" s="33"/>
      <c r="F45" s="33"/>
      <c r="G45" s="33"/>
      <c r="H45" s="33"/>
      <c r="I45" s="33"/>
      <c r="J45" s="33"/>
      <c r="K45" s="33"/>
      <c r="L45" s="33"/>
      <c r="M45" s="33"/>
      <c r="N45" s="33"/>
      <c r="O45" s="33"/>
      <c r="P45" s="33"/>
      <c r="Q45" s="33"/>
      <c r="R45" s="31"/>
    </row>
    <row r="46">
      <c r="B46" s="28"/>
      <c r="C46" s="33"/>
      <c r="D46" s="33"/>
      <c r="E46" s="33"/>
      <c r="F46" s="33"/>
      <c r="G46" s="33"/>
      <c r="H46" s="33"/>
      <c r="I46" s="33"/>
      <c r="J46" s="33"/>
      <c r="K46" s="33"/>
      <c r="L46" s="33"/>
      <c r="M46" s="33"/>
      <c r="N46" s="33"/>
      <c r="O46" s="33"/>
      <c r="P46" s="33"/>
      <c r="Q46" s="33"/>
      <c r="R46" s="31"/>
    </row>
    <row r="47">
      <c r="B47" s="28"/>
      <c r="C47" s="33"/>
      <c r="D47" s="33"/>
      <c r="E47" s="33"/>
      <c r="F47" s="33"/>
      <c r="G47" s="33"/>
      <c r="H47" s="33"/>
      <c r="I47" s="33"/>
      <c r="J47" s="33"/>
      <c r="K47" s="33"/>
      <c r="L47" s="33"/>
      <c r="M47" s="33"/>
      <c r="N47" s="33"/>
      <c r="O47" s="33"/>
      <c r="P47" s="33"/>
      <c r="Q47" s="33"/>
      <c r="R47" s="31"/>
    </row>
    <row r="48">
      <c r="B48" s="28"/>
      <c r="C48" s="33"/>
      <c r="D48" s="33"/>
      <c r="E48" s="33"/>
      <c r="F48" s="33"/>
      <c r="G48" s="33"/>
      <c r="H48" s="33"/>
      <c r="I48" s="33"/>
      <c r="J48" s="33"/>
      <c r="K48" s="33"/>
      <c r="L48" s="33"/>
      <c r="M48" s="33"/>
      <c r="N48" s="33"/>
      <c r="O48" s="33"/>
      <c r="P48" s="33"/>
      <c r="Q48" s="33"/>
      <c r="R48" s="31"/>
    </row>
    <row r="49">
      <c r="B49" s="28"/>
      <c r="C49" s="33"/>
      <c r="D49" s="33"/>
      <c r="E49" s="33"/>
      <c r="F49" s="33"/>
      <c r="G49" s="33"/>
      <c r="H49" s="33"/>
      <c r="I49" s="33"/>
      <c r="J49" s="33"/>
      <c r="K49" s="33"/>
      <c r="L49" s="33"/>
      <c r="M49" s="33"/>
      <c r="N49" s="33"/>
      <c r="O49" s="33"/>
      <c r="P49" s="33"/>
      <c r="Q49" s="33"/>
      <c r="R49" s="31"/>
    </row>
    <row r="50" s="1" customFormat="1">
      <c r="B50" s="48"/>
      <c r="C50" s="49"/>
      <c r="D50" s="68" t="s">
        <v>51</v>
      </c>
      <c r="E50" s="69"/>
      <c r="F50" s="69"/>
      <c r="G50" s="69"/>
      <c r="H50" s="70"/>
      <c r="I50" s="49"/>
      <c r="J50" s="68" t="s">
        <v>52</v>
      </c>
      <c r="K50" s="69"/>
      <c r="L50" s="69"/>
      <c r="M50" s="69"/>
      <c r="N50" s="69"/>
      <c r="O50" s="69"/>
      <c r="P50" s="70"/>
      <c r="Q50" s="49"/>
      <c r="R50" s="50"/>
    </row>
    <row r="51">
      <c r="B51" s="28"/>
      <c r="C51" s="33"/>
      <c r="D51" s="71"/>
      <c r="E51" s="33"/>
      <c r="F51" s="33"/>
      <c r="G51" s="33"/>
      <c r="H51" s="72"/>
      <c r="I51" s="33"/>
      <c r="J51" s="71"/>
      <c r="K51" s="33"/>
      <c r="L51" s="33"/>
      <c r="M51" s="33"/>
      <c r="N51" s="33"/>
      <c r="O51" s="33"/>
      <c r="P51" s="72"/>
      <c r="Q51" s="33"/>
      <c r="R51" s="31"/>
    </row>
    <row r="52">
      <c r="B52" s="28"/>
      <c r="C52" s="33"/>
      <c r="D52" s="71"/>
      <c r="E52" s="33"/>
      <c r="F52" s="33"/>
      <c r="G52" s="33"/>
      <c r="H52" s="72"/>
      <c r="I52" s="33"/>
      <c r="J52" s="71"/>
      <c r="K52" s="33"/>
      <c r="L52" s="33"/>
      <c r="M52" s="33"/>
      <c r="N52" s="33"/>
      <c r="O52" s="33"/>
      <c r="P52" s="72"/>
      <c r="Q52" s="33"/>
      <c r="R52" s="31"/>
    </row>
    <row r="53">
      <c r="B53" s="28"/>
      <c r="C53" s="33"/>
      <c r="D53" s="71"/>
      <c r="E53" s="33"/>
      <c r="F53" s="33"/>
      <c r="G53" s="33"/>
      <c r="H53" s="72"/>
      <c r="I53" s="33"/>
      <c r="J53" s="71"/>
      <c r="K53" s="33"/>
      <c r="L53" s="33"/>
      <c r="M53" s="33"/>
      <c r="N53" s="33"/>
      <c r="O53" s="33"/>
      <c r="P53" s="72"/>
      <c r="Q53" s="33"/>
      <c r="R53" s="31"/>
    </row>
    <row r="54">
      <c r="B54" s="28"/>
      <c r="C54" s="33"/>
      <c r="D54" s="71"/>
      <c r="E54" s="33"/>
      <c r="F54" s="33"/>
      <c r="G54" s="33"/>
      <c r="H54" s="72"/>
      <c r="I54" s="33"/>
      <c r="J54" s="71"/>
      <c r="K54" s="33"/>
      <c r="L54" s="33"/>
      <c r="M54" s="33"/>
      <c r="N54" s="33"/>
      <c r="O54" s="33"/>
      <c r="P54" s="72"/>
      <c r="Q54" s="33"/>
      <c r="R54" s="31"/>
    </row>
    <row r="55">
      <c r="B55" s="28"/>
      <c r="C55" s="33"/>
      <c r="D55" s="71"/>
      <c r="E55" s="33"/>
      <c r="F55" s="33"/>
      <c r="G55" s="33"/>
      <c r="H55" s="72"/>
      <c r="I55" s="33"/>
      <c r="J55" s="71"/>
      <c r="K55" s="33"/>
      <c r="L55" s="33"/>
      <c r="M55" s="33"/>
      <c r="N55" s="33"/>
      <c r="O55" s="33"/>
      <c r="P55" s="72"/>
      <c r="Q55" s="33"/>
      <c r="R55" s="31"/>
    </row>
    <row r="56">
      <c r="B56" s="28"/>
      <c r="C56" s="33"/>
      <c r="D56" s="71"/>
      <c r="E56" s="33"/>
      <c r="F56" s="33"/>
      <c r="G56" s="33"/>
      <c r="H56" s="72"/>
      <c r="I56" s="33"/>
      <c r="J56" s="71"/>
      <c r="K56" s="33"/>
      <c r="L56" s="33"/>
      <c r="M56" s="33"/>
      <c r="N56" s="33"/>
      <c r="O56" s="33"/>
      <c r="P56" s="72"/>
      <c r="Q56" s="33"/>
      <c r="R56" s="31"/>
    </row>
    <row r="57">
      <c r="B57" s="28"/>
      <c r="C57" s="33"/>
      <c r="D57" s="71"/>
      <c r="E57" s="33"/>
      <c r="F57" s="33"/>
      <c r="G57" s="33"/>
      <c r="H57" s="72"/>
      <c r="I57" s="33"/>
      <c r="J57" s="71"/>
      <c r="K57" s="33"/>
      <c r="L57" s="33"/>
      <c r="M57" s="33"/>
      <c r="N57" s="33"/>
      <c r="O57" s="33"/>
      <c r="P57" s="72"/>
      <c r="Q57" s="33"/>
      <c r="R57" s="31"/>
    </row>
    <row r="58">
      <c r="B58" s="28"/>
      <c r="C58" s="33"/>
      <c r="D58" s="71"/>
      <c r="E58" s="33"/>
      <c r="F58" s="33"/>
      <c r="G58" s="33"/>
      <c r="H58" s="72"/>
      <c r="I58" s="33"/>
      <c r="J58" s="71"/>
      <c r="K58" s="33"/>
      <c r="L58" s="33"/>
      <c r="M58" s="33"/>
      <c r="N58" s="33"/>
      <c r="O58" s="33"/>
      <c r="P58" s="72"/>
      <c r="Q58" s="33"/>
      <c r="R58" s="31"/>
    </row>
    <row r="59" s="1" customFormat="1">
      <c r="B59" s="48"/>
      <c r="C59" s="49"/>
      <c r="D59" s="73" t="s">
        <v>53</v>
      </c>
      <c r="E59" s="74"/>
      <c r="F59" s="74"/>
      <c r="G59" s="75" t="s">
        <v>54</v>
      </c>
      <c r="H59" s="76"/>
      <c r="I59" s="49"/>
      <c r="J59" s="73" t="s">
        <v>53</v>
      </c>
      <c r="K59" s="74"/>
      <c r="L59" s="74"/>
      <c r="M59" s="74"/>
      <c r="N59" s="75" t="s">
        <v>54</v>
      </c>
      <c r="O59" s="74"/>
      <c r="P59" s="76"/>
      <c r="Q59" s="49"/>
      <c r="R59" s="50"/>
    </row>
    <row r="60">
      <c r="B60" s="28"/>
      <c r="C60" s="33"/>
      <c r="D60" s="33"/>
      <c r="E60" s="33"/>
      <c r="F60" s="33"/>
      <c r="G60" s="33"/>
      <c r="H60" s="33"/>
      <c r="I60" s="33"/>
      <c r="J60" s="33"/>
      <c r="K60" s="33"/>
      <c r="L60" s="33"/>
      <c r="M60" s="33"/>
      <c r="N60" s="33"/>
      <c r="O60" s="33"/>
      <c r="P60" s="33"/>
      <c r="Q60" s="33"/>
      <c r="R60" s="31"/>
    </row>
    <row r="61" s="1" customFormat="1">
      <c r="B61" s="48"/>
      <c r="C61" s="49"/>
      <c r="D61" s="68" t="s">
        <v>55</v>
      </c>
      <c r="E61" s="69"/>
      <c r="F61" s="69"/>
      <c r="G61" s="69"/>
      <c r="H61" s="70"/>
      <c r="I61" s="49"/>
      <c r="J61" s="68" t="s">
        <v>56</v>
      </c>
      <c r="K61" s="69"/>
      <c r="L61" s="69"/>
      <c r="M61" s="69"/>
      <c r="N61" s="69"/>
      <c r="O61" s="69"/>
      <c r="P61" s="70"/>
      <c r="Q61" s="49"/>
      <c r="R61" s="50"/>
    </row>
    <row r="62">
      <c r="B62" s="28"/>
      <c r="C62" s="33"/>
      <c r="D62" s="71"/>
      <c r="E62" s="33"/>
      <c r="F62" s="33"/>
      <c r="G62" s="33"/>
      <c r="H62" s="72"/>
      <c r="I62" s="33"/>
      <c r="J62" s="71"/>
      <c r="K62" s="33"/>
      <c r="L62" s="33"/>
      <c r="M62" s="33"/>
      <c r="N62" s="33"/>
      <c r="O62" s="33"/>
      <c r="P62" s="72"/>
      <c r="Q62" s="33"/>
      <c r="R62" s="31"/>
    </row>
    <row r="63">
      <c r="B63" s="28"/>
      <c r="C63" s="33"/>
      <c r="D63" s="71"/>
      <c r="E63" s="33"/>
      <c r="F63" s="33"/>
      <c r="G63" s="33"/>
      <c r="H63" s="72"/>
      <c r="I63" s="33"/>
      <c r="J63" s="71"/>
      <c r="K63" s="33"/>
      <c r="L63" s="33"/>
      <c r="M63" s="33"/>
      <c r="N63" s="33"/>
      <c r="O63" s="33"/>
      <c r="P63" s="72"/>
      <c r="Q63" s="33"/>
      <c r="R63" s="31"/>
    </row>
    <row r="64">
      <c r="B64" s="28"/>
      <c r="C64" s="33"/>
      <c r="D64" s="71"/>
      <c r="E64" s="33"/>
      <c r="F64" s="33"/>
      <c r="G64" s="33"/>
      <c r="H64" s="72"/>
      <c r="I64" s="33"/>
      <c r="J64" s="71"/>
      <c r="K64" s="33"/>
      <c r="L64" s="33"/>
      <c r="M64" s="33"/>
      <c r="N64" s="33"/>
      <c r="O64" s="33"/>
      <c r="P64" s="72"/>
      <c r="Q64" s="33"/>
      <c r="R64" s="31"/>
    </row>
    <row r="65">
      <c r="B65" s="28"/>
      <c r="C65" s="33"/>
      <c r="D65" s="71"/>
      <c r="E65" s="33"/>
      <c r="F65" s="33"/>
      <c r="G65" s="33"/>
      <c r="H65" s="72"/>
      <c r="I65" s="33"/>
      <c r="J65" s="71"/>
      <c r="K65" s="33"/>
      <c r="L65" s="33"/>
      <c r="M65" s="33"/>
      <c r="N65" s="33"/>
      <c r="O65" s="33"/>
      <c r="P65" s="72"/>
      <c r="Q65" s="33"/>
      <c r="R65" s="31"/>
    </row>
    <row r="66">
      <c r="B66" s="28"/>
      <c r="C66" s="33"/>
      <c r="D66" s="71"/>
      <c r="E66" s="33"/>
      <c r="F66" s="33"/>
      <c r="G66" s="33"/>
      <c r="H66" s="72"/>
      <c r="I66" s="33"/>
      <c r="J66" s="71"/>
      <c r="K66" s="33"/>
      <c r="L66" s="33"/>
      <c r="M66" s="33"/>
      <c r="N66" s="33"/>
      <c r="O66" s="33"/>
      <c r="P66" s="72"/>
      <c r="Q66" s="33"/>
      <c r="R66" s="31"/>
    </row>
    <row r="67">
      <c r="B67" s="28"/>
      <c r="C67" s="33"/>
      <c r="D67" s="71"/>
      <c r="E67" s="33"/>
      <c r="F67" s="33"/>
      <c r="G67" s="33"/>
      <c r="H67" s="72"/>
      <c r="I67" s="33"/>
      <c r="J67" s="71"/>
      <c r="K67" s="33"/>
      <c r="L67" s="33"/>
      <c r="M67" s="33"/>
      <c r="N67" s="33"/>
      <c r="O67" s="33"/>
      <c r="P67" s="72"/>
      <c r="Q67" s="33"/>
      <c r="R67" s="31"/>
    </row>
    <row r="68">
      <c r="B68" s="28"/>
      <c r="C68" s="33"/>
      <c r="D68" s="71"/>
      <c r="E68" s="33"/>
      <c r="F68" s="33"/>
      <c r="G68" s="33"/>
      <c r="H68" s="72"/>
      <c r="I68" s="33"/>
      <c r="J68" s="71"/>
      <c r="K68" s="33"/>
      <c r="L68" s="33"/>
      <c r="M68" s="33"/>
      <c r="N68" s="33"/>
      <c r="O68" s="33"/>
      <c r="P68" s="72"/>
      <c r="Q68" s="33"/>
      <c r="R68" s="31"/>
    </row>
    <row r="69">
      <c r="B69" s="28"/>
      <c r="C69" s="33"/>
      <c r="D69" s="71"/>
      <c r="E69" s="33"/>
      <c r="F69" s="33"/>
      <c r="G69" s="33"/>
      <c r="H69" s="72"/>
      <c r="I69" s="33"/>
      <c r="J69" s="71"/>
      <c r="K69" s="33"/>
      <c r="L69" s="33"/>
      <c r="M69" s="33"/>
      <c r="N69" s="33"/>
      <c r="O69" s="33"/>
      <c r="P69" s="72"/>
      <c r="Q69" s="33"/>
      <c r="R69" s="31"/>
    </row>
    <row r="70" s="1" customFormat="1">
      <c r="B70" s="48"/>
      <c r="C70" s="49"/>
      <c r="D70" s="73" t="s">
        <v>53</v>
      </c>
      <c r="E70" s="74"/>
      <c r="F70" s="74"/>
      <c r="G70" s="75" t="s">
        <v>54</v>
      </c>
      <c r="H70" s="76"/>
      <c r="I70" s="49"/>
      <c r="J70" s="73" t="s">
        <v>53</v>
      </c>
      <c r="K70" s="74"/>
      <c r="L70" s="74"/>
      <c r="M70" s="74"/>
      <c r="N70" s="75" t="s">
        <v>54</v>
      </c>
      <c r="O70" s="74"/>
      <c r="P70" s="76"/>
      <c r="Q70" s="49"/>
      <c r="R70" s="50"/>
    </row>
    <row r="71" s="1" customFormat="1" ht="14.4" customHeight="1">
      <c r="B71" s="77"/>
      <c r="C71" s="78"/>
      <c r="D71" s="78"/>
      <c r="E71" s="78"/>
      <c r="F71" s="78"/>
      <c r="G71" s="78"/>
      <c r="H71" s="78"/>
      <c r="I71" s="78"/>
      <c r="J71" s="78"/>
      <c r="K71" s="78"/>
      <c r="L71" s="78"/>
      <c r="M71" s="78"/>
      <c r="N71" s="78"/>
      <c r="O71" s="78"/>
      <c r="P71" s="78"/>
      <c r="Q71" s="78"/>
      <c r="R71" s="79"/>
    </row>
    <row r="75" s="1" customFormat="1" ht="6.96" customHeight="1">
      <c r="B75" s="80"/>
      <c r="C75" s="81"/>
      <c r="D75" s="81"/>
      <c r="E75" s="81"/>
      <c r="F75" s="81"/>
      <c r="G75" s="81"/>
      <c r="H75" s="81"/>
      <c r="I75" s="81"/>
      <c r="J75" s="81"/>
      <c r="K75" s="81"/>
      <c r="L75" s="81"/>
      <c r="M75" s="81"/>
      <c r="N75" s="81"/>
      <c r="O75" s="81"/>
      <c r="P75" s="81"/>
      <c r="Q75" s="81"/>
      <c r="R75" s="82"/>
    </row>
    <row r="76" s="1" customFormat="1" ht="36.96" customHeight="1">
      <c r="B76" s="48"/>
      <c r="C76" s="29" t="s">
        <v>125</v>
      </c>
      <c r="D76" s="30"/>
      <c r="E76" s="30"/>
      <c r="F76" s="30"/>
      <c r="G76" s="30"/>
      <c r="H76" s="30"/>
      <c r="I76" s="30"/>
      <c r="J76" s="30"/>
      <c r="K76" s="30"/>
      <c r="L76" s="30"/>
      <c r="M76" s="30"/>
      <c r="N76" s="30"/>
      <c r="O76" s="30"/>
      <c r="P76" s="30"/>
      <c r="Q76" s="30"/>
      <c r="R76" s="50"/>
    </row>
    <row r="77" s="1" customFormat="1" ht="6.96" customHeight="1">
      <c r="B77" s="48"/>
      <c r="C77" s="49"/>
      <c r="D77" s="49"/>
      <c r="E77" s="49"/>
      <c r="F77" s="49"/>
      <c r="G77" s="49"/>
      <c r="H77" s="49"/>
      <c r="I77" s="49"/>
      <c r="J77" s="49"/>
      <c r="K77" s="49"/>
      <c r="L77" s="49"/>
      <c r="M77" s="49"/>
      <c r="N77" s="49"/>
      <c r="O77" s="49"/>
      <c r="P77" s="49"/>
      <c r="Q77" s="49"/>
      <c r="R77" s="50"/>
    </row>
    <row r="78" s="1" customFormat="1" ht="30" customHeight="1">
      <c r="B78" s="48"/>
      <c r="C78" s="40" t="s">
        <v>17</v>
      </c>
      <c r="D78" s="49"/>
      <c r="E78" s="49"/>
      <c r="F78" s="151" t="str">
        <f>F6</f>
        <v xml:space="preserve">Denný stacionár  Moravany nad Váhom</v>
      </c>
      <c r="G78" s="40"/>
      <c r="H78" s="40"/>
      <c r="I78" s="40"/>
      <c r="J78" s="40"/>
      <c r="K78" s="40"/>
      <c r="L78" s="40"/>
      <c r="M78" s="40"/>
      <c r="N78" s="40"/>
      <c r="O78" s="40"/>
      <c r="P78" s="40"/>
      <c r="Q78" s="49"/>
      <c r="R78" s="50"/>
    </row>
    <row r="79" s="1" customFormat="1" ht="36.96" customHeight="1">
      <c r="B79" s="48"/>
      <c r="C79" s="87" t="s">
        <v>122</v>
      </c>
      <c r="D79" s="49"/>
      <c r="E79" s="49"/>
      <c r="F79" s="89" t="str">
        <f>F7</f>
        <v>5 - Zdravotechnika</v>
      </c>
      <c r="G79" s="49"/>
      <c r="H79" s="49"/>
      <c r="I79" s="49"/>
      <c r="J79" s="49"/>
      <c r="K79" s="49"/>
      <c r="L79" s="49"/>
      <c r="M79" s="49"/>
      <c r="N79" s="49"/>
      <c r="O79" s="49"/>
      <c r="P79" s="49"/>
      <c r="Q79" s="49"/>
      <c r="R79" s="50"/>
    </row>
    <row r="80" s="1" customFormat="1" ht="6.96" customHeight="1">
      <c r="B80" s="48"/>
      <c r="C80" s="49"/>
      <c r="D80" s="49"/>
      <c r="E80" s="49"/>
      <c r="F80" s="49"/>
      <c r="G80" s="49"/>
      <c r="H80" s="49"/>
      <c r="I80" s="49"/>
      <c r="J80" s="49"/>
      <c r="K80" s="49"/>
      <c r="L80" s="49"/>
      <c r="M80" s="49"/>
      <c r="N80" s="49"/>
      <c r="O80" s="49"/>
      <c r="P80" s="49"/>
      <c r="Q80" s="49"/>
      <c r="R80" s="50"/>
    </row>
    <row r="81" s="1" customFormat="1" ht="18" customHeight="1">
      <c r="B81" s="48"/>
      <c r="C81" s="40" t="s">
        <v>21</v>
      </c>
      <c r="D81" s="49"/>
      <c r="E81" s="49"/>
      <c r="F81" s="35" t="str">
        <f>F9</f>
        <v>Moravany nad Váhom</v>
      </c>
      <c r="G81" s="49"/>
      <c r="H81" s="49"/>
      <c r="I81" s="49"/>
      <c r="J81" s="49"/>
      <c r="K81" s="40" t="s">
        <v>23</v>
      </c>
      <c r="L81" s="49"/>
      <c r="M81" s="92" t="str">
        <f>IF(O9="","",O9)</f>
        <v>28. 5. 2019</v>
      </c>
      <c r="N81" s="92"/>
      <c r="O81" s="92"/>
      <c r="P81" s="92"/>
      <c r="Q81" s="49"/>
      <c r="R81" s="50"/>
    </row>
    <row r="82" s="1" customFormat="1" ht="6.96" customHeight="1">
      <c r="B82" s="48"/>
      <c r="C82" s="49"/>
      <c r="D82" s="49"/>
      <c r="E82" s="49"/>
      <c r="F82" s="49"/>
      <c r="G82" s="49"/>
      <c r="H82" s="49"/>
      <c r="I82" s="49"/>
      <c r="J82" s="49"/>
      <c r="K82" s="49"/>
      <c r="L82" s="49"/>
      <c r="M82" s="49"/>
      <c r="N82" s="49"/>
      <c r="O82" s="49"/>
      <c r="P82" s="49"/>
      <c r="Q82" s="49"/>
      <c r="R82" s="50"/>
    </row>
    <row r="83" s="1" customFormat="1">
      <c r="B83" s="48"/>
      <c r="C83" s="40" t="s">
        <v>25</v>
      </c>
      <c r="D83" s="49"/>
      <c r="E83" s="49"/>
      <c r="F83" s="35" t="str">
        <f>E12</f>
        <v>Obec Moravany nad Váhom</v>
      </c>
      <c r="G83" s="49"/>
      <c r="H83" s="49"/>
      <c r="I83" s="49"/>
      <c r="J83" s="49"/>
      <c r="K83" s="40" t="s">
        <v>31</v>
      </c>
      <c r="L83" s="49"/>
      <c r="M83" s="35" t="str">
        <f>E18</f>
        <v xml:space="preserve"> </v>
      </c>
      <c r="N83" s="35"/>
      <c r="O83" s="35"/>
      <c r="P83" s="35"/>
      <c r="Q83" s="35"/>
      <c r="R83" s="50"/>
    </row>
    <row r="84" s="1" customFormat="1" ht="14.4" customHeight="1">
      <c r="B84" s="48"/>
      <c r="C84" s="40" t="s">
        <v>29</v>
      </c>
      <c r="D84" s="49"/>
      <c r="E84" s="49"/>
      <c r="F84" s="35" t="str">
        <f>IF(E15="","",E15)</f>
        <v>Vyplň údaj</v>
      </c>
      <c r="G84" s="49"/>
      <c r="H84" s="49"/>
      <c r="I84" s="49"/>
      <c r="J84" s="49"/>
      <c r="K84" s="40" t="s">
        <v>35</v>
      </c>
      <c r="L84" s="49"/>
      <c r="M84" s="35" t="str">
        <f>E21</f>
        <v>Hulmanová Jana</v>
      </c>
      <c r="N84" s="35"/>
      <c r="O84" s="35"/>
      <c r="P84" s="35"/>
      <c r="Q84" s="35"/>
      <c r="R84" s="50"/>
    </row>
    <row r="85" s="1" customFormat="1" ht="10.32" customHeight="1">
      <c r="B85" s="48"/>
      <c r="C85" s="49"/>
      <c r="D85" s="49"/>
      <c r="E85" s="49"/>
      <c r="F85" s="49"/>
      <c r="G85" s="49"/>
      <c r="H85" s="49"/>
      <c r="I85" s="49"/>
      <c r="J85" s="49"/>
      <c r="K85" s="49"/>
      <c r="L85" s="49"/>
      <c r="M85" s="49"/>
      <c r="N85" s="49"/>
      <c r="O85" s="49"/>
      <c r="P85" s="49"/>
      <c r="Q85" s="49"/>
      <c r="R85" s="50"/>
    </row>
    <row r="86" s="1" customFormat="1" ht="29.28" customHeight="1">
      <c r="B86" s="48"/>
      <c r="C86" s="164" t="s">
        <v>126</v>
      </c>
      <c r="D86" s="147"/>
      <c r="E86" s="147"/>
      <c r="F86" s="147"/>
      <c r="G86" s="147"/>
      <c r="H86" s="147"/>
      <c r="I86" s="147"/>
      <c r="J86" s="147"/>
      <c r="K86" s="147"/>
      <c r="L86" s="147"/>
      <c r="M86" s="147"/>
      <c r="N86" s="164" t="s">
        <v>127</v>
      </c>
      <c r="O86" s="147"/>
      <c r="P86" s="147"/>
      <c r="Q86" s="147"/>
      <c r="R86" s="50"/>
    </row>
    <row r="87" s="1" customFormat="1" ht="10.32" customHeight="1">
      <c r="B87" s="48"/>
      <c r="C87" s="49"/>
      <c r="D87" s="49"/>
      <c r="E87" s="49"/>
      <c r="F87" s="49"/>
      <c r="G87" s="49"/>
      <c r="H87" s="49"/>
      <c r="I87" s="49"/>
      <c r="J87" s="49"/>
      <c r="K87" s="49"/>
      <c r="L87" s="49"/>
      <c r="M87" s="49"/>
      <c r="N87" s="49"/>
      <c r="O87" s="49"/>
      <c r="P87" s="49"/>
      <c r="Q87" s="49"/>
      <c r="R87" s="50"/>
    </row>
    <row r="88" s="1" customFormat="1" ht="29.28" customHeight="1">
      <c r="B88" s="48"/>
      <c r="C88" s="165" t="s">
        <v>128</v>
      </c>
      <c r="D88" s="49"/>
      <c r="E88" s="49"/>
      <c r="F88" s="49"/>
      <c r="G88" s="49"/>
      <c r="H88" s="49"/>
      <c r="I88" s="49"/>
      <c r="J88" s="49"/>
      <c r="K88" s="49"/>
      <c r="L88" s="49"/>
      <c r="M88" s="49"/>
      <c r="N88" s="109">
        <f>N132</f>
        <v>0</v>
      </c>
      <c r="O88" s="166"/>
      <c r="P88" s="166"/>
      <c r="Q88" s="166"/>
      <c r="R88" s="50"/>
      <c r="AU88" s="24" t="s">
        <v>129</v>
      </c>
    </row>
    <row r="89" s="6" customFormat="1" ht="24.96" customHeight="1">
      <c r="B89" s="167"/>
      <c r="C89" s="168"/>
      <c r="D89" s="169" t="s">
        <v>130</v>
      </c>
      <c r="E89" s="168"/>
      <c r="F89" s="168"/>
      <c r="G89" s="168"/>
      <c r="H89" s="168"/>
      <c r="I89" s="168"/>
      <c r="J89" s="168"/>
      <c r="K89" s="168"/>
      <c r="L89" s="168"/>
      <c r="M89" s="168"/>
      <c r="N89" s="170">
        <f>N133</f>
        <v>0</v>
      </c>
      <c r="O89" s="168"/>
      <c r="P89" s="168"/>
      <c r="Q89" s="168"/>
      <c r="R89" s="171"/>
    </row>
    <row r="90" s="7" customFormat="1" ht="19.92" customHeight="1">
      <c r="B90" s="172"/>
      <c r="C90" s="173"/>
      <c r="D90" s="132" t="s">
        <v>821</v>
      </c>
      <c r="E90" s="173"/>
      <c r="F90" s="173"/>
      <c r="G90" s="173"/>
      <c r="H90" s="173"/>
      <c r="I90" s="173"/>
      <c r="J90" s="173"/>
      <c r="K90" s="173"/>
      <c r="L90" s="173"/>
      <c r="M90" s="173"/>
      <c r="N90" s="134">
        <f>N134</f>
        <v>0</v>
      </c>
      <c r="O90" s="173"/>
      <c r="P90" s="173"/>
      <c r="Q90" s="173"/>
      <c r="R90" s="174"/>
    </row>
    <row r="91" s="7" customFormat="1" ht="19.92" customHeight="1">
      <c r="B91" s="172"/>
      <c r="C91" s="173"/>
      <c r="D91" s="132" t="s">
        <v>823</v>
      </c>
      <c r="E91" s="173"/>
      <c r="F91" s="173"/>
      <c r="G91" s="173"/>
      <c r="H91" s="173"/>
      <c r="I91" s="173"/>
      <c r="J91" s="173"/>
      <c r="K91" s="173"/>
      <c r="L91" s="173"/>
      <c r="M91" s="173"/>
      <c r="N91" s="134">
        <f>N153</f>
        <v>0</v>
      </c>
      <c r="O91" s="173"/>
      <c r="P91" s="173"/>
      <c r="Q91" s="173"/>
      <c r="R91" s="174"/>
    </row>
    <row r="92" s="7" customFormat="1" ht="19.92" customHeight="1">
      <c r="B92" s="172"/>
      <c r="C92" s="173"/>
      <c r="D92" s="132" t="s">
        <v>1455</v>
      </c>
      <c r="E92" s="173"/>
      <c r="F92" s="173"/>
      <c r="G92" s="173"/>
      <c r="H92" s="173"/>
      <c r="I92" s="173"/>
      <c r="J92" s="173"/>
      <c r="K92" s="173"/>
      <c r="L92" s="173"/>
      <c r="M92" s="173"/>
      <c r="N92" s="134">
        <f>N162</f>
        <v>0</v>
      </c>
      <c r="O92" s="173"/>
      <c r="P92" s="173"/>
      <c r="Q92" s="173"/>
      <c r="R92" s="174"/>
    </row>
    <row r="93" s="7" customFormat="1" ht="19.92" customHeight="1">
      <c r="B93" s="172"/>
      <c r="C93" s="173"/>
      <c r="D93" s="132" t="s">
        <v>134</v>
      </c>
      <c r="E93" s="173"/>
      <c r="F93" s="173"/>
      <c r="G93" s="173"/>
      <c r="H93" s="173"/>
      <c r="I93" s="173"/>
      <c r="J93" s="173"/>
      <c r="K93" s="173"/>
      <c r="L93" s="173"/>
      <c r="M93" s="173"/>
      <c r="N93" s="134">
        <f>N177</f>
        <v>0</v>
      </c>
      <c r="O93" s="173"/>
      <c r="P93" s="173"/>
      <c r="Q93" s="173"/>
      <c r="R93" s="174"/>
    </row>
    <row r="94" s="6" customFormat="1" ht="24.96" customHeight="1">
      <c r="B94" s="167"/>
      <c r="C94" s="168"/>
      <c r="D94" s="169" t="s">
        <v>135</v>
      </c>
      <c r="E94" s="168"/>
      <c r="F94" s="168"/>
      <c r="G94" s="168"/>
      <c r="H94" s="168"/>
      <c r="I94" s="168"/>
      <c r="J94" s="168"/>
      <c r="K94" s="168"/>
      <c r="L94" s="168"/>
      <c r="M94" s="168"/>
      <c r="N94" s="170">
        <f>N180</f>
        <v>0</v>
      </c>
      <c r="O94" s="168"/>
      <c r="P94" s="168"/>
      <c r="Q94" s="168"/>
      <c r="R94" s="171"/>
    </row>
    <row r="95" s="7" customFormat="1" ht="19.92" customHeight="1">
      <c r="B95" s="172"/>
      <c r="C95" s="173"/>
      <c r="D95" s="132" t="s">
        <v>1456</v>
      </c>
      <c r="E95" s="173"/>
      <c r="F95" s="173"/>
      <c r="G95" s="173"/>
      <c r="H95" s="173"/>
      <c r="I95" s="173"/>
      <c r="J95" s="173"/>
      <c r="K95" s="173"/>
      <c r="L95" s="173"/>
      <c r="M95" s="173"/>
      <c r="N95" s="134">
        <f>N181</f>
        <v>0</v>
      </c>
      <c r="O95" s="173"/>
      <c r="P95" s="173"/>
      <c r="Q95" s="173"/>
      <c r="R95" s="174"/>
    </row>
    <row r="96" s="7" customFormat="1" ht="19.92" customHeight="1">
      <c r="B96" s="172"/>
      <c r="C96" s="173"/>
      <c r="D96" s="132" t="s">
        <v>1457</v>
      </c>
      <c r="E96" s="173"/>
      <c r="F96" s="173"/>
      <c r="G96" s="173"/>
      <c r="H96" s="173"/>
      <c r="I96" s="173"/>
      <c r="J96" s="173"/>
      <c r="K96" s="173"/>
      <c r="L96" s="173"/>
      <c r="M96" s="173"/>
      <c r="N96" s="134">
        <f>N186</f>
        <v>0</v>
      </c>
      <c r="O96" s="173"/>
      <c r="P96" s="173"/>
      <c r="Q96" s="173"/>
      <c r="R96" s="174"/>
    </row>
    <row r="97" s="7" customFormat="1" ht="19.92" customHeight="1">
      <c r="B97" s="172"/>
      <c r="C97" s="173"/>
      <c r="D97" s="132" t="s">
        <v>1458</v>
      </c>
      <c r="E97" s="173"/>
      <c r="F97" s="173"/>
      <c r="G97" s="173"/>
      <c r="H97" s="173"/>
      <c r="I97" s="173"/>
      <c r="J97" s="173"/>
      <c r="K97" s="173"/>
      <c r="L97" s="173"/>
      <c r="M97" s="173"/>
      <c r="N97" s="134">
        <f>N192</f>
        <v>0</v>
      </c>
      <c r="O97" s="173"/>
      <c r="P97" s="173"/>
      <c r="Q97" s="173"/>
      <c r="R97" s="174"/>
    </row>
    <row r="98" s="7" customFormat="1" ht="19.92" customHeight="1">
      <c r="B98" s="172"/>
      <c r="C98" s="173"/>
      <c r="D98" s="132" t="s">
        <v>1459</v>
      </c>
      <c r="E98" s="173"/>
      <c r="F98" s="173"/>
      <c r="G98" s="173"/>
      <c r="H98" s="173"/>
      <c r="I98" s="173"/>
      <c r="J98" s="173"/>
      <c r="K98" s="173"/>
      <c r="L98" s="173"/>
      <c r="M98" s="173"/>
      <c r="N98" s="134">
        <f>N202</f>
        <v>0</v>
      </c>
      <c r="O98" s="173"/>
      <c r="P98" s="173"/>
      <c r="Q98" s="173"/>
      <c r="R98" s="174"/>
    </row>
    <row r="99" s="7" customFormat="1" ht="19.92" customHeight="1">
      <c r="B99" s="172"/>
      <c r="C99" s="173"/>
      <c r="D99" s="132" t="s">
        <v>1460</v>
      </c>
      <c r="E99" s="173"/>
      <c r="F99" s="173"/>
      <c r="G99" s="173"/>
      <c r="H99" s="173"/>
      <c r="I99" s="173"/>
      <c r="J99" s="173"/>
      <c r="K99" s="173"/>
      <c r="L99" s="173"/>
      <c r="M99" s="173"/>
      <c r="N99" s="134">
        <f>N209</f>
        <v>0</v>
      </c>
      <c r="O99" s="173"/>
      <c r="P99" s="173"/>
      <c r="Q99" s="173"/>
      <c r="R99" s="174"/>
    </row>
    <row r="100" s="6" customFormat="1" ht="24.96" customHeight="1">
      <c r="B100" s="167"/>
      <c r="C100" s="168"/>
      <c r="D100" s="169" t="s">
        <v>1461</v>
      </c>
      <c r="E100" s="168"/>
      <c r="F100" s="168"/>
      <c r="G100" s="168"/>
      <c r="H100" s="168"/>
      <c r="I100" s="168"/>
      <c r="J100" s="168"/>
      <c r="K100" s="168"/>
      <c r="L100" s="168"/>
      <c r="M100" s="168"/>
      <c r="N100" s="170">
        <f>N238</f>
        <v>0</v>
      </c>
      <c r="O100" s="168"/>
      <c r="P100" s="168"/>
      <c r="Q100" s="168"/>
      <c r="R100" s="171"/>
    </row>
    <row r="101" s="7" customFormat="1" ht="19.92" customHeight="1">
      <c r="B101" s="172"/>
      <c r="C101" s="173"/>
      <c r="D101" s="132" t="s">
        <v>1462</v>
      </c>
      <c r="E101" s="173"/>
      <c r="F101" s="173"/>
      <c r="G101" s="173"/>
      <c r="H101" s="173"/>
      <c r="I101" s="173"/>
      <c r="J101" s="173"/>
      <c r="K101" s="173"/>
      <c r="L101" s="173"/>
      <c r="M101" s="173"/>
      <c r="N101" s="134">
        <f>N239</f>
        <v>0</v>
      </c>
      <c r="O101" s="173"/>
      <c r="P101" s="173"/>
      <c r="Q101" s="173"/>
      <c r="R101" s="174"/>
    </row>
    <row r="102" s="7" customFormat="1" ht="19.92" customHeight="1">
      <c r="B102" s="172"/>
      <c r="C102" s="173"/>
      <c r="D102" s="132" t="s">
        <v>1463</v>
      </c>
      <c r="E102" s="173"/>
      <c r="F102" s="173"/>
      <c r="G102" s="173"/>
      <c r="H102" s="173"/>
      <c r="I102" s="173"/>
      <c r="J102" s="173"/>
      <c r="K102" s="173"/>
      <c r="L102" s="173"/>
      <c r="M102" s="173"/>
      <c r="N102" s="134">
        <f>N242</f>
        <v>0</v>
      </c>
      <c r="O102" s="173"/>
      <c r="P102" s="173"/>
      <c r="Q102" s="173"/>
      <c r="R102" s="174"/>
    </row>
    <row r="103" s="6" customFormat="1" ht="24.96" customHeight="1">
      <c r="B103" s="167"/>
      <c r="C103" s="168"/>
      <c r="D103" s="169" t="s">
        <v>139</v>
      </c>
      <c r="E103" s="168"/>
      <c r="F103" s="168"/>
      <c r="G103" s="168"/>
      <c r="H103" s="168"/>
      <c r="I103" s="168"/>
      <c r="J103" s="168"/>
      <c r="K103" s="168"/>
      <c r="L103" s="168"/>
      <c r="M103" s="168"/>
      <c r="N103" s="170">
        <f>N245</f>
        <v>0</v>
      </c>
      <c r="O103" s="168"/>
      <c r="P103" s="168"/>
      <c r="Q103" s="168"/>
      <c r="R103" s="171"/>
    </row>
    <row r="104" s="7" customFormat="1" ht="19.92" customHeight="1">
      <c r="B104" s="172"/>
      <c r="C104" s="173"/>
      <c r="D104" s="132" t="s">
        <v>140</v>
      </c>
      <c r="E104" s="173"/>
      <c r="F104" s="173"/>
      <c r="G104" s="173"/>
      <c r="H104" s="173"/>
      <c r="I104" s="173"/>
      <c r="J104" s="173"/>
      <c r="K104" s="173"/>
      <c r="L104" s="173"/>
      <c r="M104" s="173"/>
      <c r="N104" s="134">
        <f>N246</f>
        <v>0</v>
      </c>
      <c r="O104" s="173"/>
      <c r="P104" s="173"/>
      <c r="Q104" s="173"/>
      <c r="R104" s="174"/>
    </row>
    <row r="105" s="6" customFormat="1" ht="21.84" customHeight="1">
      <c r="B105" s="167"/>
      <c r="C105" s="168"/>
      <c r="D105" s="169" t="s">
        <v>141</v>
      </c>
      <c r="E105" s="168"/>
      <c r="F105" s="168"/>
      <c r="G105" s="168"/>
      <c r="H105" s="168"/>
      <c r="I105" s="168"/>
      <c r="J105" s="168"/>
      <c r="K105" s="168"/>
      <c r="L105" s="168"/>
      <c r="M105" s="168"/>
      <c r="N105" s="175">
        <f>N248</f>
        <v>0</v>
      </c>
      <c r="O105" s="168"/>
      <c r="P105" s="168"/>
      <c r="Q105" s="168"/>
      <c r="R105" s="171"/>
    </row>
    <row r="106" s="1" customFormat="1" ht="21.84" customHeight="1">
      <c r="B106" s="48"/>
      <c r="C106" s="49"/>
      <c r="D106" s="49"/>
      <c r="E106" s="49"/>
      <c r="F106" s="49"/>
      <c r="G106" s="49"/>
      <c r="H106" s="49"/>
      <c r="I106" s="49"/>
      <c r="J106" s="49"/>
      <c r="K106" s="49"/>
      <c r="L106" s="49"/>
      <c r="M106" s="49"/>
      <c r="N106" s="49"/>
      <c r="O106" s="49"/>
      <c r="P106" s="49"/>
      <c r="Q106" s="49"/>
      <c r="R106" s="50"/>
    </row>
    <row r="107" s="1" customFormat="1" ht="29.28" customHeight="1">
      <c r="B107" s="48"/>
      <c r="C107" s="165" t="s">
        <v>142</v>
      </c>
      <c r="D107" s="49"/>
      <c r="E107" s="49"/>
      <c r="F107" s="49"/>
      <c r="G107" s="49"/>
      <c r="H107" s="49"/>
      <c r="I107" s="49"/>
      <c r="J107" s="49"/>
      <c r="K107" s="49"/>
      <c r="L107" s="49"/>
      <c r="M107" s="49"/>
      <c r="N107" s="166">
        <f>ROUND(N108+N109+N110+N111+N112+N113,2)</f>
        <v>0</v>
      </c>
      <c r="O107" s="176"/>
      <c r="P107" s="176"/>
      <c r="Q107" s="176"/>
      <c r="R107" s="50"/>
      <c r="T107" s="177"/>
      <c r="U107" s="178" t="s">
        <v>41</v>
      </c>
    </row>
    <row r="108" s="1" customFormat="1" ht="18" customHeight="1">
      <c r="B108" s="179"/>
      <c r="C108" s="180"/>
      <c r="D108" s="139" t="s">
        <v>143</v>
      </c>
      <c r="E108" s="181"/>
      <c r="F108" s="181"/>
      <c r="G108" s="181"/>
      <c r="H108" s="181"/>
      <c r="I108" s="180"/>
      <c r="J108" s="180"/>
      <c r="K108" s="180"/>
      <c r="L108" s="180"/>
      <c r="M108" s="180"/>
      <c r="N108" s="133">
        <f>ROUND(N88*T108,2)</f>
        <v>0</v>
      </c>
      <c r="O108" s="182"/>
      <c r="P108" s="182"/>
      <c r="Q108" s="182"/>
      <c r="R108" s="183"/>
      <c r="S108" s="184"/>
      <c r="T108" s="185"/>
      <c r="U108" s="186" t="s">
        <v>44</v>
      </c>
      <c r="V108" s="184"/>
      <c r="W108" s="184"/>
      <c r="X108" s="184"/>
      <c r="Y108" s="184"/>
      <c r="Z108" s="184"/>
      <c r="AA108" s="184"/>
      <c r="AB108" s="184"/>
      <c r="AC108" s="184"/>
      <c r="AD108" s="184"/>
      <c r="AE108" s="184"/>
      <c r="AF108" s="184"/>
      <c r="AG108" s="184"/>
      <c r="AH108" s="184"/>
      <c r="AI108" s="184"/>
      <c r="AJ108" s="184"/>
      <c r="AK108" s="184"/>
      <c r="AL108" s="184"/>
      <c r="AM108" s="184"/>
      <c r="AN108" s="184"/>
      <c r="AO108" s="184"/>
      <c r="AP108" s="184"/>
      <c r="AQ108" s="184"/>
      <c r="AR108" s="184"/>
      <c r="AS108" s="184"/>
      <c r="AT108" s="184"/>
      <c r="AU108" s="184"/>
      <c r="AV108" s="184"/>
      <c r="AW108" s="184"/>
      <c r="AX108" s="184"/>
      <c r="AY108" s="187" t="s">
        <v>144</v>
      </c>
      <c r="AZ108" s="184"/>
      <c r="BA108" s="184"/>
      <c r="BB108" s="184"/>
      <c r="BC108" s="184"/>
      <c r="BD108" s="184"/>
      <c r="BE108" s="188">
        <f>IF(U108="základná",N108,0)</f>
        <v>0</v>
      </c>
      <c r="BF108" s="188">
        <f>IF(U108="znížená",N108,0)</f>
        <v>0</v>
      </c>
      <c r="BG108" s="188">
        <f>IF(U108="zákl. prenesená",N108,0)</f>
        <v>0</v>
      </c>
      <c r="BH108" s="188">
        <f>IF(U108="zníž. prenesená",N108,0)</f>
        <v>0</v>
      </c>
      <c r="BI108" s="188">
        <f>IF(U108="nulová",N108,0)</f>
        <v>0</v>
      </c>
      <c r="BJ108" s="187" t="s">
        <v>86</v>
      </c>
      <c r="BK108" s="184"/>
      <c r="BL108" s="184"/>
      <c r="BM108" s="184"/>
    </row>
    <row r="109" s="1" customFormat="1" ht="18" customHeight="1">
      <c r="B109" s="179"/>
      <c r="C109" s="180"/>
      <c r="D109" s="139" t="s">
        <v>145</v>
      </c>
      <c r="E109" s="181"/>
      <c r="F109" s="181"/>
      <c r="G109" s="181"/>
      <c r="H109" s="181"/>
      <c r="I109" s="180"/>
      <c r="J109" s="180"/>
      <c r="K109" s="180"/>
      <c r="L109" s="180"/>
      <c r="M109" s="180"/>
      <c r="N109" s="133">
        <f>ROUND(N88*T109,2)</f>
        <v>0</v>
      </c>
      <c r="O109" s="182"/>
      <c r="P109" s="182"/>
      <c r="Q109" s="182"/>
      <c r="R109" s="183"/>
      <c r="S109" s="184"/>
      <c r="T109" s="185"/>
      <c r="U109" s="186" t="s">
        <v>44</v>
      </c>
      <c r="V109" s="184"/>
      <c r="W109" s="184"/>
      <c r="X109" s="184"/>
      <c r="Y109" s="184"/>
      <c r="Z109" s="184"/>
      <c r="AA109" s="184"/>
      <c r="AB109" s="184"/>
      <c r="AC109" s="184"/>
      <c r="AD109" s="184"/>
      <c r="AE109" s="184"/>
      <c r="AF109" s="184"/>
      <c r="AG109" s="184"/>
      <c r="AH109" s="184"/>
      <c r="AI109" s="184"/>
      <c r="AJ109" s="184"/>
      <c r="AK109" s="184"/>
      <c r="AL109" s="184"/>
      <c r="AM109" s="184"/>
      <c r="AN109" s="184"/>
      <c r="AO109" s="184"/>
      <c r="AP109" s="184"/>
      <c r="AQ109" s="184"/>
      <c r="AR109" s="184"/>
      <c r="AS109" s="184"/>
      <c r="AT109" s="184"/>
      <c r="AU109" s="184"/>
      <c r="AV109" s="184"/>
      <c r="AW109" s="184"/>
      <c r="AX109" s="184"/>
      <c r="AY109" s="187" t="s">
        <v>144</v>
      </c>
      <c r="AZ109" s="184"/>
      <c r="BA109" s="184"/>
      <c r="BB109" s="184"/>
      <c r="BC109" s="184"/>
      <c r="BD109" s="184"/>
      <c r="BE109" s="188">
        <f>IF(U109="základná",N109,0)</f>
        <v>0</v>
      </c>
      <c r="BF109" s="188">
        <f>IF(U109="znížená",N109,0)</f>
        <v>0</v>
      </c>
      <c r="BG109" s="188">
        <f>IF(U109="zákl. prenesená",N109,0)</f>
        <v>0</v>
      </c>
      <c r="BH109" s="188">
        <f>IF(U109="zníž. prenesená",N109,0)</f>
        <v>0</v>
      </c>
      <c r="BI109" s="188">
        <f>IF(U109="nulová",N109,0)</f>
        <v>0</v>
      </c>
      <c r="BJ109" s="187" t="s">
        <v>86</v>
      </c>
      <c r="BK109" s="184"/>
      <c r="BL109" s="184"/>
      <c r="BM109" s="184"/>
    </row>
    <row r="110" s="1" customFormat="1" ht="18" customHeight="1">
      <c r="B110" s="179"/>
      <c r="C110" s="180"/>
      <c r="D110" s="139" t="s">
        <v>146</v>
      </c>
      <c r="E110" s="181"/>
      <c r="F110" s="181"/>
      <c r="G110" s="181"/>
      <c r="H110" s="181"/>
      <c r="I110" s="180"/>
      <c r="J110" s="180"/>
      <c r="K110" s="180"/>
      <c r="L110" s="180"/>
      <c r="M110" s="180"/>
      <c r="N110" s="133">
        <f>ROUND(N88*T110,2)</f>
        <v>0</v>
      </c>
      <c r="O110" s="182"/>
      <c r="P110" s="182"/>
      <c r="Q110" s="182"/>
      <c r="R110" s="183"/>
      <c r="S110" s="184"/>
      <c r="T110" s="185"/>
      <c r="U110" s="186" t="s">
        <v>44</v>
      </c>
      <c r="V110" s="184"/>
      <c r="W110" s="184"/>
      <c r="X110" s="184"/>
      <c r="Y110" s="184"/>
      <c r="Z110" s="184"/>
      <c r="AA110" s="184"/>
      <c r="AB110" s="184"/>
      <c r="AC110" s="184"/>
      <c r="AD110" s="184"/>
      <c r="AE110" s="184"/>
      <c r="AF110" s="184"/>
      <c r="AG110" s="184"/>
      <c r="AH110" s="184"/>
      <c r="AI110" s="184"/>
      <c r="AJ110" s="184"/>
      <c r="AK110" s="184"/>
      <c r="AL110" s="184"/>
      <c r="AM110" s="184"/>
      <c r="AN110" s="184"/>
      <c r="AO110" s="184"/>
      <c r="AP110" s="184"/>
      <c r="AQ110" s="184"/>
      <c r="AR110" s="184"/>
      <c r="AS110" s="184"/>
      <c r="AT110" s="184"/>
      <c r="AU110" s="184"/>
      <c r="AV110" s="184"/>
      <c r="AW110" s="184"/>
      <c r="AX110" s="184"/>
      <c r="AY110" s="187" t="s">
        <v>144</v>
      </c>
      <c r="AZ110" s="184"/>
      <c r="BA110" s="184"/>
      <c r="BB110" s="184"/>
      <c r="BC110" s="184"/>
      <c r="BD110" s="184"/>
      <c r="BE110" s="188">
        <f>IF(U110="základná",N110,0)</f>
        <v>0</v>
      </c>
      <c r="BF110" s="188">
        <f>IF(U110="znížená",N110,0)</f>
        <v>0</v>
      </c>
      <c r="BG110" s="188">
        <f>IF(U110="zákl. prenesená",N110,0)</f>
        <v>0</v>
      </c>
      <c r="BH110" s="188">
        <f>IF(U110="zníž. prenesená",N110,0)</f>
        <v>0</v>
      </c>
      <c r="BI110" s="188">
        <f>IF(U110="nulová",N110,0)</f>
        <v>0</v>
      </c>
      <c r="BJ110" s="187" t="s">
        <v>86</v>
      </c>
      <c r="BK110" s="184"/>
      <c r="BL110" s="184"/>
      <c r="BM110" s="184"/>
    </row>
    <row r="111" s="1" customFormat="1" ht="18" customHeight="1">
      <c r="B111" s="179"/>
      <c r="C111" s="180"/>
      <c r="D111" s="139" t="s">
        <v>147</v>
      </c>
      <c r="E111" s="181"/>
      <c r="F111" s="181"/>
      <c r="G111" s="181"/>
      <c r="H111" s="181"/>
      <c r="I111" s="180"/>
      <c r="J111" s="180"/>
      <c r="K111" s="180"/>
      <c r="L111" s="180"/>
      <c r="M111" s="180"/>
      <c r="N111" s="133">
        <f>ROUND(N88*T111,2)</f>
        <v>0</v>
      </c>
      <c r="O111" s="182"/>
      <c r="P111" s="182"/>
      <c r="Q111" s="182"/>
      <c r="R111" s="183"/>
      <c r="S111" s="184"/>
      <c r="T111" s="185"/>
      <c r="U111" s="186" t="s">
        <v>44</v>
      </c>
      <c r="V111" s="184"/>
      <c r="W111" s="184"/>
      <c r="X111" s="184"/>
      <c r="Y111" s="184"/>
      <c r="Z111" s="184"/>
      <c r="AA111" s="184"/>
      <c r="AB111" s="184"/>
      <c r="AC111" s="184"/>
      <c r="AD111" s="184"/>
      <c r="AE111" s="184"/>
      <c r="AF111" s="184"/>
      <c r="AG111" s="184"/>
      <c r="AH111" s="184"/>
      <c r="AI111" s="184"/>
      <c r="AJ111" s="184"/>
      <c r="AK111" s="184"/>
      <c r="AL111" s="184"/>
      <c r="AM111" s="184"/>
      <c r="AN111" s="184"/>
      <c r="AO111" s="184"/>
      <c r="AP111" s="184"/>
      <c r="AQ111" s="184"/>
      <c r="AR111" s="184"/>
      <c r="AS111" s="184"/>
      <c r="AT111" s="184"/>
      <c r="AU111" s="184"/>
      <c r="AV111" s="184"/>
      <c r="AW111" s="184"/>
      <c r="AX111" s="184"/>
      <c r="AY111" s="187" t="s">
        <v>144</v>
      </c>
      <c r="AZ111" s="184"/>
      <c r="BA111" s="184"/>
      <c r="BB111" s="184"/>
      <c r="BC111" s="184"/>
      <c r="BD111" s="184"/>
      <c r="BE111" s="188">
        <f>IF(U111="základná",N111,0)</f>
        <v>0</v>
      </c>
      <c r="BF111" s="188">
        <f>IF(U111="znížená",N111,0)</f>
        <v>0</v>
      </c>
      <c r="BG111" s="188">
        <f>IF(U111="zákl. prenesená",N111,0)</f>
        <v>0</v>
      </c>
      <c r="BH111" s="188">
        <f>IF(U111="zníž. prenesená",N111,0)</f>
        <v>0</v>
      </c>
      <c r="BI111" s="188">
        <f>IF(U111="nulová",N111,0)</f>
        <v>0</v>
      </c>
      <c r="BJ111" s="187" t="s">
        <v>86</v>
      </c>
      <c r="BK111" s="184"/>
      <c r="BL111" s="184"/>
      <c r="BM111" s="184"/>
    </row>
    <row r="112" s="1" customFormat="1" ht="18" customHeight="1">
      <c r="B112" s="179"/>
      <c r="C112" s="180"/>
      <c r="D112" s="139" t="s">
        <v>148</v>
      </c>
      <c r="E112" s="181"/>
      <c r="F112" s="181"/>
      <c r="G112" s="181"/>
      <c r="H112" s="181"/>
      <c r="I112" s="180"/>
      <c r="J112" s="180"/>
      <c r="K112" s="180"/>
      <c r="L112" s="180"/>
      <c r="M112" s="180"/>
      <c r="N112" s="133">
        <f>ROUND(N88*T112,2)</f>
        <v>0</v>
      </c>
      <c r="O112" s="182"/>
      <c r="P112" s="182"/>
      <c r="Q112" s="182"/>
      <c r="R112" s="183"/>
      <c r="S112" s="184"/>
      <c r="T112" s="185"/>
      <c r="U112" s="186" t="s">
        <v>44</v>
      </c>
      <c r="V112" s="184"/>
      <c r="W112" s="184"/>
      <c r="X112" s="184"/>
      <c r="Y112" s="184"/>
      <c r="Z112" s="184"/>
      <c r="AA112" s="184"/>
      <c r="AB112" s="184"/>
      <c r="AC112" s="184"/>
      <c r="AD112" s="184"/>
      <c r="AE112" s="184"/>
      <c r="AF112" s="184"/>
      <c r="AG112" s="184"/>
      <c r="AH112" s="184"/>
      <c r="AI112" s="184"/>
      <c r="AJ112" s="184"/>
      <c r="AK112" s="184"/>
      <c r="AL112" s="184"/>
      <c r="AM112" s="184"/>
      <c r="AN112" s="184"/>
      <c r="AO112" s="184"/>
      <c r="AP112" s="184"/>
      <c r="AQ112" s="184"/>
      <c r="AR112" s="184"/>
      <c r="AS112" s="184"/>
      <c r="AT112" s="184"/>
      <c r="AU112" s="184"/>
      <c r="AV112" s="184"/>
      <c r="AW112" s="184"/>
      <c r="AX112" s="184"/>
      <c r="AY112" s="187" t="s">
        <v>144</v>
      </c>
      <c r="AZ112" s="184"/>
      <c r="BA112" s="184"/>
      <c r="BB112" s="184"/>
      <c r="BC112" s="184"/>
      <c r="BD112" s="184"/>
      <c r="BE112" s="188">
        <f>IF(U112="základná",N112,0)</f>
        <v>0</v>
      </c>
      <c r="BF112" s="188">
        <f>IF(U112="znížená",N112,0)</f>
        <v>0</v>
      </c>
      <c r="BG112" s="188">
        <f>IF(U112="zákl. prenesená",N112,0)</f>
        <v>0</v>
      </c>
      <c r="BH112" s="188">
        <f>IF(U112="zníž. prenesená",N112,0)</f>
        <v>0</v>
      </c>
      <c r="BI112" s="188">
        <f>IF(U112="nulová",N112,0)</f>
        <v>0</v>
      </c>
      <c r="BJ112" s="187" t="s">
        <v>86</v>
      </c>
      <c r="BK112" s="184"/>
      <c r="BL112" s="184"/>
      <c r="BM112" s="184"/>
    </row>
    <row r="113" s="1" customFormat="1" ht="18" customHeight="1">
      <c r="B113" s="179"/>
      <c r="C113" s="180"/>
      <c r="D113" s="181" t="s">
        <v>149</v>
      </c>
      <c r="E113" s="180"/>
      <c r="F113" s="180"/>
      <c r="G113" s="180"/>
      <c r="H113" s="180"/>
      <c r="I113" s="180"/>
      <c r="J113" s="180"/>
      <c r="K113" s="180"/>
      <c r="L113" s="180"/>
      <c r="M113" s="180"/>
      <c r="N113" s="133">
        <f>ROUND(N88*T113,2)</f>
        <v>0</v>
      </c>
      <c r="O113" s="182"/>
      <c r="P113" s="182"/>
      <c r="Q113" s="182"/>
      <c r="R113" s="183"/>
      <c r="S113" s="184"/>
      <c r="T113" s="189"/>
      <c r="U113" s="190" t="s">
        <v>44</v>
      </c>
      <c r="V113" s="184"/>
      <c r="W113" s="184"/>
      <c r="X113" s="184"/>
      <c r="Y113" s="184"/>
      <c r="Z113" s="184"/>
      <c r="AA113" s="184"/>
      <c r="AB113" s="184"/>
      <c r="AC113" s="184"/>
      <c r="AD113" s="184"/>
      <c r="AE113" s="184"/>
      <c r="AF113" s="184"/>
      <c r="AG113" s="184"/>
      <c r="AH113" s="184"/>
      <c r="AI113" s="184"/>
      <c r="AJ113" s="184"/>
      <c r="AK113" s="184"/>
      <c r="AL113" s="184"/>
      <c r="AM113" s="184"/>
      <c r="AN113" s="184"/>
      <c r="AO113" s="184"/>
      <c r="AP113" s="184"/>
      <c r="AQ113" s="184"/>
      <c r="AR113" s="184"/>
      <c r="AS113" s="184"/>
      <c r="AT113" s="184"/>
      <c r="AU113" s="184"/>
      <c r="AV113" s="184"/>
      <c r="AW113" s="184"/>
      <c r="AX113" s="184"/>
      <c r="AY113" s="187" t="s">
        <v>150</v>
      </c>
      <c r="AZ113" s="184"/>
      <c r="BA113" s="184"/>
      <c r="BB113" s="184"/>
      <c r="BC113" s="184"/>
      <c r="BD113" s="184"/>
      <c r="BE113" s="188">
        <f>IF(U113="základná",N113,0)</f>
        <v>0</v>
      </c>
      <c r="BF113" s="188">
        <f>IF(U113="znížená",N113,0)</f>
        <v>0</v>
      </c>
      <c r="BG113" s="188">
        <f>IF(U113="zákl. prenesená",N113,0)</f>
        <v>0</v>
      </c>
      <c r="BH113" s="188">
        <f>IF(U113="zníž. prenesená",N113,0)</f>
        <v>0</v>
      </c>
      <c r="BI113" s="188">
        <f>IF(U113="nulová",N113,0)</f>
        <v>0</v>
      </c>
      <c r="BJ113" s="187" t="s">
        <v>86</v>
      </c>
      <c r="BK113" s="184"/>
      <c r="BL113" s="184"/>
      <c r="BM113" s="184"/>
    </row>
    <row r="114" s="1" customFormat="1">
      <c r="B114" s="48"/>
      <c r="C114" s="49"/>
      <c r="D114" s="49"/>
      <c r="E114" s="49"/>
      <c r="F114" s="49"/>
      <c r="G114" s="49"/>
      <c r="H114" s="49"/>
      <c r="I114" s="49"/>
      <c r="J114" s="49"/>
      <c r="K114" s="49"/>
      <c r="L114" s="49"/>
      <c r="M114" s="49"/>
      <c r="N114" s="49"/>
      <c r="O114" s="49"/>
      <c r="P114" s="49"/>
      <c r="Q114" s="49"/>
      <c r="R114" s="50"/>
    </row>
    <row r="115" s="1" customFormat="1" ht="29.28" customHeight="1">
      <c r="B115" s="48"/>
      <c r="C115" s="146" t="s">
        <v>115</v>
      </c>
      <c r="D115" s="147"/>
      <c r="E115" s="147"/>
      <c r="F115" s="147"/>
      <c r="G115" s="147"/>
      <c r="H115" s="147"/>
      <c r="I115" s="147"/>
      <c r="J115" s="147"/>
      <c r="K115" s="147"/>
      <c r="L115" s="148">
        <f>ROUND(SUM(N88+N107),2)</f>
        <v>0</v>
      </c>
      <c r="M115" s="148"/>
      <c r="N115" s="148"/>
      <c r="O115" s="148"/>
      <c r="P115" s="148"/>
      <c r="Q115" s="148"/>
      <c r="R115" s="50"/>
    </row>
    <row r="116" s="1" customFormat="1" ht="6.96" customHeight="1">
      <c r="B116" s="77"/>
      <c r="C116" s="78"/>
      <c r="D116" s="78"/>
      <c r="E116" s="78"/>
      <c r="F116" s="78"/>
      <c r="G116" s="78"/>
      <c r="H116" s="78"/>
      <c r="I116" s="78"/>
      <c r="J116" s="78"/>
      <c r="K116" s="78"/>
      <c r="L116" s="78"/>
      <c r="M116" s="78"/>
      <c r="N116" s="78"/>
      <c r="O116" s="78"/>
      <c r="P116" s="78"/>
      <c r="Q116" s="78"/>
      <c r="R116" s="79"/>
    </row>
    <row r="120" s="1" customFormat="1" ht="6.96" customHeight="1">
      <c r="B120" s="80"/>
      <c r="C120" s="81"/>
      <c r="D120" s="81"/>
      <c r="E120" s="81"/>
      <c r="F120" s="81"/>
      <c r="G120" s="81"/>
      <c r="H120" s="81"/>
      <c r="I120" s="81"/>
      <c r="J120" s="81"/>
      <c r="K120" s="81"/>
      <c r="L120" s="81"/>
      <c r="M120" s="81"/>
      <c r="N120" s="81"/>
      <c r="O120" s="81"/>
      <c r="P120" s="81"/>
      <c r="Q120" s="81"/>
      <c r="R120" s="82"/>
    </row>
    <row r="121" s="1" customFormat="1" ht="36.96" customHeight="1">
      <c r="B121" s="48"/>
      <c r="C121" s="29" t="s">
        <v>151</v>
      </c>
      <c r="D121" s="49"/>
      <c r="E121" s="49"/>
      <c r="F121" s="49"/>
      <c r="G121" s="49"/>
      <c r="H121" s="49"/>
      <c r="I121" s="49"/>
      <c r="J121" s="49"/>
      <c r="K121" s="49"/>
      <c r="L121" s="49"/>
      <c r="M121" s="49"/>
      <c r="N121" s="49"/>
      <c r="O121" s="49"/>
      <c r="P121" s="49"/>
      <c r="Q121" s="49"/>
      <c r="R121" s="50"/>
    </row>
    <row r="122" s="1" customFormat="1" ht="6.96" customHeight="1">
      <c r="B122" s="48"/>
      <c r="C122" s="49"/>
      <c r="D122" s="49"/>
      <c r="E122" s="49"/>
      <c r="F122" s="49"/>
      <c r="G122" s="49"/>
      <c r="H122" s="49"/>
      <c r="I122" s="49"/>
      <c r="J122" s="49"/>
      <c r="K122" s="49"/>
      <c r="L122" s="49"/>
      <c r="M122" s="49"/>
      <c r="N122" s="49"/>
      <c r="O122" s="49"/>
      <c r="P122" s="49"/>
      <c r="Q122" s="49"/>
      <c r="R122" s="50"/>
    </row>
    <row r="123" s="1" customFormat="1" ht="30" customHeight="1">
      <c r="B123" s="48"/>
      <c r="C123" s="40" t="s">
        <v>17</v>
      </c>
      <c r="D123" s="49"/>
      <c r="E123" s="49"/>
      <c r="F123" s="151" t="str">
        <f>F6</f>
        <v xml:space="preserve">Denný stacionár  Moravany nad Váhom</v>
      </c>
      <c r="G123" s="40"/>
      <c r="H123" s="40"/>
      <c r="I123" s="40"/>
      <c r="J123" s="40"/>
      <c r="K123" s="40"/>
      <c r="L123" s="40"/>
      <c r="M123" s="40"/>
      <c r="N123" s="40"/>
      <c r="O123" s="40"/>
      <c r="P123" s="40"/>
      <c r="Q123" s="49"/>
      <c r="R123" s="50"/>
    </row>
    <row r="124" s="1" customFormat="1" ht="36.96" customHeight="1">
      <c r="B124" s="48"/>
      <c r="C124" s="87" t="s">
        <v>122</v>
      </c>
      <c r="D124" s="49"/>
      <c r="E124" s="49"/>
      <c r="F124" s="89" t="str">
        <f>F7</f>
        <v>5 - Zdravotechnika</v>
      </c>
      <c r="G124" s="49"/>
      <c r="H124" s="49"/>
      <c r="I124" s="49"/>
      <c r="J124" s="49"/>
      <c r="K124" s="49"/>
      <c r="L124" s="49"/>
      <c r="M124" s="49"/>
      <c r="N124" s="49"/>
      <c r="O124" s="49"/>
      <c r="P124" s="49"/>
      <c r="Q124" s="49"/>
      <c r="R124" s="50"/>
    </row>
    <row r="125" s="1" customFormat="1" ht="6.96" customHeight="1">
      <c r="B125" s="48"/>
      <c r="C125" s="49"/>
      <c r="D125" s="49"/>
      <c r="E125" s="49"/>
      <c r="F125" s="49"/>
      <c r="G125" s="49"/>
      <c r="H125" s="49"/>
      <c r="I125" s="49"/>
      <c r="J125" s="49"/>
      <c r="K125" s="49"/>
      <c r="L125" s="49"/>
      <c r="M125" s="49"/>
      <c r="N125" s="49"/>
      <c r="O125" s="49"/>
      <c r="P125" s="49"/>
      <c r="Q125" s="49"/>
      <c r="R125" s="50"/>
    </row>
    <row r="126" s="1" customFormat="1" ht="18" customHeight="1">
      <c r="B126" s="48"/>
      <c r="C126" s="40" t="s">
        <v>21</v>
      </c>
      <c r="D126" s="49"/>
      <c r="E126" s="49"/>
      <c r="F126" s="35" t="str">
        <f>F9</f>
        <v>Moravany nad Váhom</v>
      </c>
      <c r="G126" s="49"/>
      <c r="H126" s="49"/>
      <c r="I126" s="49"/>
      <c r="J126" s="49"/>
      <c r="K126" s="40" t="s">
        <v>23</v>
      </c>
      <c r="L126" s="49"/>
      <c r="M126" s="92" t="str">
        <f>IF(O9="","",O9)</f>
        <v>28. 5. 2019</v>
      </c>
      <c r="N126" s="92"/>
      <c r="O126" s="92"/>
      <c r="P126" s="92"/>
      <c r="Q126" s="49"/>
      <c r="R126" s="50"/>
    </row>
    <row r="127" s="1" customFormat="1" ht="6.96" customHeight="1">
      <c r="B127" s="48"/>
      <c r="C127" s="49"/>
      <c r="D127" s="49"/>
      <c r="E127" s="49"/>
      <c r="F127" s="49"/>
      <c r="G127" s="49"/>
      <c r="H127" s="49"/>
      <c r="I127" s="49"/>
      <c r="J127" s="49"/>
      <c r="K127" s="49"/>
      <c r="L127" s="49"/>
      <c r="M127" s="49"/>
      <c r="N127" s="49"/>
      <c r="O127" s="49"/>
      <c r="P127" s="49"/>
      <c r="Q127" s="49"/>
      <c r="R127" s="50"/>
    </row>
    <row r="128" s="1" customFormat="1">
      <c r="B128" s="48"/>
      <c r="C128" s="40" t="s">
        <v>25</v>
      </c>
      <c r="D128" s="49"/>
      <c r="E128" s="49"/>
      <c r="F128" s="35" t="str">
        <f>E12</f>
        <v>Obec Moravany nad Váhom</v>
      </c>
      <c r="G128" s="49"/>
      <c r="H128" s="49"/>
      <c r="I128" s="49"/>
      <c r="J128" s="49"/>
      <c r="K128" s="40" t="s">
        <v>31</v>
      </c>
      <c r="L128" s="49"/>
      <c r="M128" s="35" t="str">
        <f>E18</f>
        <v xml:space="preserve"> </v>
      </c>
      <c r="N128" s="35"/>
      <c r="O128" s="35"/>
      <c r="P128" s="35"/>
      <c r="Q128" s="35"/>
      <c r="R128" s="50"/>
    </row>
    <row r="129" s="1" customFormat="1" ht="14.4" customHeight="1">
      <c r="B129" s="48"/>
      <c r="C129" s="40" t="s">
        <v>29</v>
      </c>
      <c r="D129" s="49"/>
      <c r="E129" s="49"/>
      <c r="F129" s="35" t="str">
        <f>IF(E15="","",E15)</f>
        <v>Vyplň údaj</v>
      </c>
      <c r="G129" s="49"/>
      <c r="H129" s="49"/>
      <c r="I129" s="49"/>
      <c r="J129" s="49"/>
      <c r="K129" s="40" t="s">
        <v>35</v>
      </c>
      <c r="L129" s="49"/>
      <c r="M129" s="35" t="str">
        <f>E21</f>
        <v>Hulmanová Jana</v>
      </c>
      <c r="N129" s="35"/>
      <c r="O129" s="35"/>
      <c r="P129" s="35"/>
      <c r="Q129" s="35"/>
      <c r="R129" s="50"/>
    </row>
    <row r="130" s="1" customFormat="1" ht="10.32" customHeight="1">
      <c r="B130" s="48"/>
      <c r="C130" s="49"/>
      <c r="D130" s="49"/>
      <c r="E130" s="49"/>
      <c r="F130" s="49"/>
      <c r="G130" s="49"/>
      <c r="H130" s="49"/>
      <c r="I130" s="49"/>
      <c r="J130" s="49"/>
      <c r="K130" s="49"/>
      <c r="L130" s="49"/>
      <c r="M130" s="49"/>
      <c r="N130" s="49"/>
      <c r="O130" s="49"/>
      <c r="P130" s="49"/>
      <c r="Q130" s="49"/>
      <c r="R130" s="50"/>
    </row>
    <row r="131" s="8" customFormat="1" ht="29.28" customHeight="1">
      <c r="B131" s="191"/>
      <c r="C131" s="192" t="s">
        <v>152</v>
      </c>
      <c r="D131" s="193" t="s">
        <v>153</v>
      </c>
      <c r="E131" s="193" t="s">
        <v>59</v>
      </c>
      <c r="F131" s="193" t="s">
        <v>154</v>
      </c>
      <c r="G131" s="193"/>
      <c r="H131" s="193"/>
      <c r="I131" s="193"/>
      <c r="J131" s="193" t="s">
        <v>155</v>
      </c>
      <c r="K131" s="193" t="s">
        <v>156</v>
      </c>
      <c r="L131" s="193" t="s">
        <v>157</v>
      </c>
      <c r="M131" s="193"/>
      <c r="N131" s="193" t="s">
        <v>127</v>
      </c>
      <c r="O131" s="193"/>
      <c r="P131" s="193"/>
      <c r="Q131" s="194"/>
      <c r="R131" s="195"/>
      <c r="T131" s="102" t="s">
        <v>158</v>
      </c>
      <c r="U131" s="103" t="s">
        <v>41</v>
      </c>
      <c r="V131" s="103" t="s">
        <v>159</v>
      </c>
      <c r="W131" s="103" t="s">
        <v>160</v>
      </c>
      <c r="X131" s="103" t="s">
        <v>161</v>
      </c>
      <c r="Y131" s="103" t="s">
        <v>162</v>
      </c>
      <c r="Z131" s="103" t="s">
        <v>163</v>
      </c>
      <c r="AA131" s="104" t="s">
        <v>164</v>
      </c>
    </row>
    <row r="132" s="1" customFormat="1" ht="29.28" customHeight="1">
      <c r="B132" s="48"/>
      <c r="C132" s="106" t="s">
        <v>124</v>
      </c>
      <c r="D132" s="49"/>
      <c r="E132" s="49"/>
      <c r="F132" s="49"/>
      <c r="G132" s="49"/>
      <c r="H132" s="49"/>
      <c r="I132" s="49"/>
      <c r="J132" s="49"/>
      <c r="K132" s="49"/>
      <c r="L132" s="49"/>
      <c r="M132" s="49"/>
      <c r="N132" s="196">
        <f>BK132</f>
        <v>0</v>
      </c>
      <c r="O132" s="197"/>
      <c r="P132" s="197"/>
      <c r="Q132" s="197"/>
      <c r="R132" s="50"/>
      <c r="T132" s="105"/>
      <c r="U132" s="69"/>
      <c r="V132" s="69"/>
      <c r="W132" s="198">
        <f>W133+W180+W238+W245+W248</f>
        <v>0</v>
      </c>
      <c r="X132" s="69"/>
      <c r="Y132" s="198">
        <f>Y133+Y180+Y238+Y245+Y248</f>
        <v>78.348658789699996</v>
      </c>
      <c r="Z132" s="69"/>
      <c r="AA132" s="199">
        <f>AA133+AA180+AA238+AA245+AA248</f>
        <v>0.066620000000000013</v>
      </c>
      <c r="AT132" s="24" t="s">
        <v>76</v>
      </c>
      <c r="AU132" s="24" t="s">
        <v>129</v>
      </c>
      <c r="BK132" s="200">
        <f>BK133+BK180+BK238+BK245+BK248</f>
        <v>0</v>
      </c>
    </row>
    <row r="133" s="9" customFormat="1" ht="37.44" customHeight="1">
      <c r="B133" s="201"/>
      <c r="C133" s="202"/>
      <c r="D133" s="203" t="s">
        <v>130</v>
      </c>
      <c r="E133" s="203"/>
      <c r="F133" s="203"/>
      <c r="G133" s="203"/>
      <c r="H133" s="203"/>
      <c r="I133" s="203"/>
      <c r="J133" s="203"/>
      <c r="K133" s="203"/>
      <c r="L133" s="203"/>
      <c r="M133" s="203"/>
      <c r="N133" s="175">
        <f>BK133</f>
        <v>0</v>
      </c>
      <c r="O133" s="204"/>
      <c r="P133" s="204"/>
      <c r="Q133" s="204"/>
      <c r="R133" s="205"/>
      <c r="T133" s="206"/>
      <c r="U133" s="202"/>
      <c r="V133" s="202"/>
      <c r="W133" s="207">
        <f>W134+W153+W162+W177</f>
        <v>0</v>
      </c>
      <c r="X133" s="202"/>
      <c r="Y133" s="207">
        <f>Y134+Y153+Y162+Y177</f>
        <v>77.711305033699986</v>
      </c>
      <c r="Z133" s="202"/>
      <c r="AA133" s="208">
        <f>AA134+AA153+AA162+AA177</f>
        <v>0</v>
      </c>
      <c r="AR133" s="209" t="s">
        <v>83</v>
      </c>
      <c r="AT133" s="210" t="s">
        <v>76</v>
      </c>
      <c r="AU133" s="210" t="s">
        <v>77</v>
      </c>
      <c r="AY133" s="209" t="s">
        <v>165</v>
      </c>
      <c r="BK133" s="211">
        <f>BK134+BK153+BK162+BK177</f>
        <v>0</v>
      </c>
    </row>
    <row r="134" s="9" customFormat="1" ht="19.92" customHeight="1">
      <c r="B134" s="201"/>
      <c r="C134" s="202"/>
      <c r="D134" s="212" t="s">
        <v>821</v>
      </c>
      <c r="E134" s="212"/>
      <c r="F134" s="212"/>
      <c r="G134" s="212"/>
      <c r="H134" s="212"/>
      <c r="I134" s="212"/>
      <c r="J134" s="212"/>
      <c r="K134" s="212"/>
      <c r="L134" s="212"/>
      <c r="M134" s="212"/>
      <c r="N134" s="213">
        <f>BK134</f>
        <v>0</v>
      </c>
      <c r="O134" s="214"/>
      <c r="P134" s="214"/>
      <c r="Q134" s="214"/>
      <c r="R134" s="205"/>
      <c r="T134" s="206"/>
      <c r="U134" s="202"/>
      <c r="V134" s="202"/>
      <c r="W134" s="207">
        <f>SUM(W135:W152)</f>
        <v>0</v>
      </c>
      <c r="X134" s="202"/>
      <c r="Y134" s="207">
        <f>SUM(Y135:Y152)</f>
        <v>51.457387499999996</v>
      </c>
      <c r="Z134" s="202"/>
      <c r="AA134" s="208">
        <f>SUM(AA135:AA152)</f>
        <v>0</v>
      </c>
      <c r="AR134" s="209" t="s">
        <v>83</v>
      </c>
      <c r="AT134" s="210" t="s">
        <v>76</v>
      </c>
      <c r="AU134" s="210" t="s">
        <v>83</v>
      </c>
      <c r="AY134" s="209" t="s">
        <v>165</v>
      </c>
      <c r="BK134" s="211">
        <f>SUM(BK135:BK152)</f>
        <v>0</v>
      </c>
    </row>
    <row r="135" s="1" customFormat="1" ht="25.5" customHeight="1">
      <c r="B135" s="179"/>
      <c r="C135" s="215" t="s">
        <v>83</v>
      </c>
      <c r="D135" s="215" t="s">
        <v>166</v>
      </c>
      <c r="E135" s="216" t="s">
        <v>1464</v>
      </c>
      <c r="F135" s="217" t="s">
        <v>1465</v>
      </c>
      <c r="G135" s="217"/>
      <c r="H135" s="217"/>
      <c r="I135" s="217"/>
      <c r="J135" s="218" t="s">
        <v>464</v>
      </c>
      <c r="K135" s="219">
        <v>35</v>
      </c>
      <c r="L135" s="220">
        <v>0</v>
      </c>
      <c r="M135" s="220"/>
      <c r="N135" s="219">
        <f>ROUND(L135*K135,3)</f>
        <v>0</v>
      </c>
      <c r="O135" s="219"/>
      <c r="P135" s="219"/>
      <c r="Q135" s="219"/>
      <c r="R135" s="183"/>
      <c r="T135" s="221" t="s">
        <v>5</v>
      </c>
      <c r="U135" s="58" t="s">
        <v>44</v>
      </c>
      <c r="V135" s="49"/>
      <c r="W135" s="222">
        <f>V135*K135</f>
        <v>0</v>
      </c>
      <c r="X135" s="222">
        <v>0</v>
      </c>
      <c r="Y135" s="222">
        <f>X135*K135</f>
        <v>0</v>
      </c>
      <c r="Z135" s="222">
        <v>0</v>
      </c>
      <c r="AA135" s="223">
        <f>Z135*K135</f>
        <v>0</v>
      </c>
      <c r="AR135" s="24" t="s">
        <v>92</v>
      </c>
      <c r="AT135" s="24" t="s">
        <v>166</v>
      </c>
      <c r="AU135" s="24" t="s">
        <v>86</v>
      </c>
      <c r="AY135" s="24" t="s">
        <v>165</v>
      </c>
      <c r="BE135" s="138">
        <f>IF(U135="základná",N135,0)</f>
        <v>0</v>
      </c>
      <c r="BF135" s="138">
        <f>IF(U135="znížená",N135,0)</f>
        <v>0</v>
      </c>
      <c r="BG135" s="138">
        <f>IF(U135="zákl. prenesená",N135,0)</f>
        <v>0</v>
      </c>
      <c r="BH135" s="138">
        <f>IF(U135="zníž. prenesená",N135,0)</f>
        <v>0</v>
      </c>
      <c r="BI135" s="138">
        <f>IF(U135="nulová",N135,0)</f>
        <v>0</v>
      </c>
      <c r="BJ135" s="24" t="s">
        <v>86</v>
      </c>
      <c r="BK135" s="224">
        <f>ROUND(L135*K135,3)</f>
        <v>0</v>
      </c>
      <c r="BL135" s="24" t="s">
        <v>92</v>
      </c>
      <c r="BM135" s="24" t="s">
        <v>1466</v>
      </c>
    </row>
    <row r="136" s="1" customFormat="1" ht="51" customHeight="1">
      <c r="B136" s="179"/>
      <c r="C136" s="215" t="s">
        <v>86</v>
      </c>
      <c r="D136" s="215" t="s">
        <v>166</v>
      </c>
      <c r="E136" s="216" t="s">
        <v>1467</v>
      </c>
      <c r="F136" s="217" t="s">
        <v>1468</v>
      </c>
      <c r="G136" s="217"/>
      <c r="H136" s="217"/>
      <c r="I136" s="217"/>
      <c r="J136" s="218" t="s">
        <v>464</v>
      </c>
      <c r="K136" s="219">
        <v>10.5</v>
      </c>
      <c r="L136" s="220">
        <v>0</v>
      </c>
      <c r="M136" s="220"/>
      <c r="N136" s="219">
        <f>ROUND(L136*K136,3)</f>
        <v>0</v>
      </c>
      <c r="O136" s="219"/>
      <c r="P136" s="219"/>
      <c r="Q136" s="219"/>
      <c r="R136" s="183"/>
      <c r="T136" s="221" t="s">
        <v>5</v>
      </c>
      <c r="U136" s="58" t="s">
        <v>44</v>
      </c>
      <c r="V136" s="49"/>
      <c r="W136" s="222">
        <f>V136*K136</f>
        <v>0</v>
      </c>
      <c r="X136" s="222">
        <v>0</v>
      </c>
      <c r="Y136" s="222">
        <f>X136*K136</f>
        <v>0</v>
      </c>
      <c r="Z136" s="222">
        <v>0</v>
      </c>
      <c r="AA136" s="223">
        <f>Z136*K136</f>
        <v>0</v>
      </c>
      <c r="AR136" s="24" t="s">
        <v>92</v>
      </c>
      <c r="AT136" s="24" t="s">
        <v>166</v>
      </c>
      <c r="AU136" s="24" t="s">
        <v>86</v>
      </c>
      <c r="AY136" s="24" t="s">
        <v>165</v>
      </c>
      <c r="BE136" s="138">
        <f>IF(U136="základná",N136,0)</f>
        <v>0</v>
      </c>
      <c r="BF136" s="138">
        <f>IF(U136="znížená",N136,0)</f>
        <v>0</v>
      </c>
      <c r="BG136" s="138">
        <f>IF(U136="zákl. prenesená",N136,0)</f>
        <v>0</v>
      </c>
      <c r="BH136" s="138">
        <f>IF(U136="zníž. prenesená",N136,0)</f>
        <v>0</v>
      </c>
      <c r="BI136" s="138">
        <f>IF(U136="nulová",N136,0)</f>
        <v>0</v>
      </c>
      <c r="BJ136" s="24" t="s">
        <v>86</v>
      </c>
      <c r="BK136" s="224">
        <f>ROUND(L136*K136,3)</f>
        <v>0</v>
      </c>
      <c r="BL136" s="24" t="s">
        <v>92</v>
      </c>
      <c r="BM136" s="24" t="s">
        <v>1469</v>
      </c>
    </row>
    <row r="137" s="10" customFormat="1" ht="16.5" customHeight="1">
      <c r="B137" s="227"/>
      <c r="C137" s="228"/>
      <c r="D137" s="228"/>
      <c r="E137" s="229" t="s">
        <v>5</v>
      </c>
      <c r="F137" s="230" t="s">
        <v>1470</v>
      </c>
      <c r="G137" s="231"/>
      <c r="H137" s="231"/>
      <c r="I137" s="231"/>
      <c r="J137" s="228"/>
      <c r="K137" s="232">
        <v>10.5</v>
      </c>
      <c r="L137" s="228"/>
      <c r="M137" s="228"/>
      <c r="N137" s="228"/>
      <c r="O137" s="228"/>
      <c r="P137" s="228"/>
      <c r="Q137" s="228"/>
      <c r="R137" s="233"/>
      <c r="T137" s="234"/>
      <c r="U137" s="228"/>
      <c r="V137" s="228"/>
      <c r="W137" s="228"/>
      <c r="X137" s="228"/>
      <c r="Y137" s="228"/>
      <c r="Z137" s="228"/>
      <c r="AA137" s="235"/>
      <c r="AT137" s="236" t="s">
        <v>175</v>
      </c>
      <c r="AU137" s="236" t="s">
        <v>86</v>
      </c>
      <c r="AV137" s="10" t="s">
        <v>86</v>
      </c>
      <c r="AW137" s="10" t="s">
        <v>33</v>
      </c>
      <c r="AX137" s="10" t="s">
        <v>83</v>
      </c>
      <c r="AY137" s="236" t="s">
        <v>165</v>
      </c>
    </row>
    <row r="138" s="1" customFormat="1" ht="25.5" customHeight="1">
      <c r="B138" s="179"/>
      <c r="C138" s="215" t="s">
        <v>89</v>
      </c>
      <c r="D138" s="215" t="s">
        <v>166</v>
      </c>
      <c r="E138" s="216" t="s">
        <v>1471</v>
      </c>
      <c r="F138" s="217" t="s">
        <v>1472</v>
      </c>
      <c r="G138" s="217"/>
      <c r="H138" s="217"/>
      <c r="I138" s="217"/>
      <c r="J138" s="218" t="s">
        <v>169</v>
      </c>
      <c r="K138" s="219">
        <v>37.5</v>
      </c>
      <c r="L138" s="220">
        <v>0</v>
      </c>
      <c r="M138" s="220"/>
      <c r="N138" s="219">
        <f>ROUND(L138*K138,3)</f>
        <v>0</v>
      </c>
      <c r="O138" s="219"/>
      <c r="P138" s="219"/>
      <c r="Q138" s="219"/>
      <c r="R138" s="183"/>
      <c r="T138" s="221" t="s">
        <v>5</v>
      </c>
      <c r="U138" s="58" t="s">
        <v>44</v>
      </c>
      <c r="V138" s="49"/>
      <c r="W138" s="222">
        <f>V138*K138</f>
        <v>0</v>
      </c>
      <c r="X138" s="222">
        <v>0.028197</v>
      </c>
      <c r="Y138" s="222">
        <f>X138*K138</f>
        <v>1.0573874999999999</v>
      </c>
      <c r="Z138" s="222">
        <v>0</v>
      </c>
      <c r="AA138" s="223">
        <f>Z138*K138</f>
        <v>0</v>
      </c>
      <c r="AR138" s="24" t="s">
        <v>92</v>
      </c>
      <c r="AT138" s="24" t="s">
        <v>166</v>
      </c>
      <c r="AU138" s="24" t="s">
        <v>86</v>
      </c>
      <c r="AY138" s="24" t="s">
        <v>165</v>
      </c>
      <c r="BE138" s="138">
        <f>IF(U138="základná",N138,0)</f>
        <v>0</v>
      </c>
      <c r="BF138" s="138">
        <f>IF(U138="znížená",N138,0)</f>
        <v>0</v>
      </c>
      <c r="BG138" s="138">
        <f>IF(U138="zákl. prenesená",N138,0)</f>
        <v>0</v>
      </c>
      <c r="BH138" s="138">
        <f>IF(U138="zníž. prenesená",N138,0)</f>
        <v>0</v>
      </c>
      <c r="BI138" s="138">
        <f>IF(U138="nulová",N138,0)</f>
        <v>0</v>
      </c>
      <c r="BJ138" s="24" t="s">
        <v>86</v>
      </c>
      <c r="BK138" s="224">
        <f>ROUND(L138*K138,3)</f>
        <v>0</v>
      </c>
      <c r="BL138" s="24" t="s">
        <v>92</v>
      </c>
      <c r="BM138" s="24" t="s">
        <v>1473</v>
      </c>
    </row>
    <row r="139" s="1" customFormat="1" ht="25.5" customHeight="1">
      <c r="B139" s="179"/>
      <c r="C139" s="215" t="s">
        <v>92</v>
      </c>
      <c r="D139" s="215" t="s">
        <v>166</v>
      </c>
      <c r="E139" s="216" t="s">
        <v>1474</v>
      </c>
      <c r="F139" s="217" t="s">
        <v>1475</v>
      </c>
      <c r="G139" s="217"/>
      <c r="H139" s="217"/>
      <c r="I139" s="217"/>
      <c r="J139" s="218" t="s">
        <v>169</v>
      </c>
      <c r="K139" s="219">
        <v>37.5</v>
      </c>
      <c r="L139" s="220">
        <v>0</v>
      </c>
      <c r="M139" s="220"/>
      <c r="N139" s="219">
        <f>ROUND(L139*K139,3)</f>
        <v>0</v>
      </c>
      <c r="O139" s="219"/>
      <c r="P139" s="219"/>
      <c r="Q139" s="219"/>
      <c r="R139" s="183"/>
      <c r="T139" s="221" t="s">
        <v>5</v>
      </c>
      <c r="U139" s="58" t="s">
        <v>44</v>
      </c>
      <c r="V139" s="49"/>
      <c r="W139" s="222">
        <f>V139*K139</f>
        <v>0</v>
      </c>
      <c r="X139" s="222">
        <v>0</v>
      </c>
      <c r="Y139" s="222">
        <f>X139*K139</f>
        <v>0</v>
      </c>
      <c r="Z139" s="222">
        <v>0</v>
      </c>
      <c r="AA139" s="223">
        <f>Z139*K139</f>
        <v>0</v>
      </c>
      <c r="AR139" s="24" t="s">
        <v>92</v>
      </c>
      <c r="AT139" s="24" t="s">
        <v>166</v>
      </c>
      <c r="AU139" s="24" t="s">
        <v>86</v>
      </c>
      <c r="AY139" s="24" t="s">
        <v>165</v>
      </c>
      <c r="BE139" s="138">
        <f>IF(U139="základná",N139,0)</f>
        <v>0</v>
      </c>
      <c r="BF139" s="138">
        <f>IF(U139="znížená",N139,0)</f>
        <v>0</v>
      </c>
      <c r="BG139" s="138">
        <f>IF(U139="zákl. prenesená",N139,0)</f>
        <v>0</v>
      </c>
      <c r="BH139" s="138">
        <f>IF(U139="zníž. prenesená",N139,0)</f>
        <v>0</v>
      </c>
      <c r="BI139" s="138">
        <f>IF(U139="nulová",N139,0)</f>
        <v>0</v>
      </c>
      <c r="BJ139" s="24" t="s">
        <v>86</v>
      </c>
      <c r="BK139" s="224">
        <f>ROUND(L139*K139,3)</f>
        <v>0</v>
      </c>
      <c r="BL139" s="24" t="s">
        <v>92</v>
      </c>
      <c r="BM139" s="24" t="s">
        <v>1476</v>
      </c>
    </row>
    <row r="140" s="1" customFormat="1" ht="38.25" customHeight="1">
      <c r="B140" s="179"/>
      <c r="C140" s="215" t="s">
        <v>95</v>
      </c>
      <c r="D140" s="215" t="s">
        <v>166</v>
      </c>
      <c r="E140" s="216" t="s">
        <v>854</v>
      </c>
      <c r="F140" s="217" t="s">
        <v>1477</v>
      </c>
      <c r="G140" s="217"/>
      <c r="H140" s="217"/>
      <c r="I140" s="217"/>
      <c r="J140" s="218" t="s">
        <v>464</v>
      </c>
      <c r="K140" s="219">
        <v>35</v>
      </c>
      <c r="L140" s="220">
        <v>0</v>
      </c>
      <c r="M140" s="220"/>
      <c r="N140" s="219">
        <f>ROUND(L140*K140,3)</f>
        <v>0</v>
      </c>
      <c r="O140" s="219"/>
      <c r="P140" s="219"/>
      <c r="Q140" s="219"/>
      <c r="R140" s="183"/>
      <c r="T140" s="221" t="s">
        <v>5</v>
      </c>
      <c r="U140" s="58" t="s">
        <v>44</v>
      </c>
      <c r="V140" s="49"/>
      <c r="W140" s="222">
        <f>V140*K140</f>
        <v>0</v>
      </c>
      <c r="X140" s="222">
        <v>0</v>
      </c>
      <c r="Y140" s="222">
        <f>X140*K140</f>
        <v>0</v>
      </c>
      <c r="Z140" s="222">
        <v>0</v>
      </c>
      <c r="AA140" s="223">
        <f>Z140*K140</f>
        <v>0</v>
      </c>
      <c r="AR140" s="24" t="s">
        <v>92</v>
      </c>
      <c r="AT140" s="24" t="s">
        <v>166</v>
      </c>
      <c r="AU140" s="24" t="s">
        <v>86</v>
      </c>
      <c r="AY140" s="24" t="s">
        <v>165</v>
      </c>
      <c r="BE140" s="138">
        <f>IF(U140="základná",N140,0)</f>
        <v>0</v>
      </c>
      <c r="BF140" s="138">
        <f>IF(U140="znížená",N140,0)</f>
        <v>0</v>
      </c>
      <c r="BG140" s="138">
        <f>IF(U140="zákl. prenesená",N140,0)</f>
        <v>0</v>
      </c>
      <c r="BH140" s="138">
        <f>IF(U140="zníž. prenesená",N140,0)</f>
        <v>0</v>
      </c>
      <c r="BI140" s="138">
        <f>IF(U140="nulová",N140,0)</f>
        <v>0</v>
      </c>
      <c r="BJ140" s="24" t="s">
        <v>86</v>
      </c>
      <c r="BK140" s="224">
        <f>ROUND(L140*K140,3)</f>
        <v>0</v>
      </c>
      <c r="BL140" s="24" t="s">
        <v>92</v>
      </c>
      <c r="BM140" s="24" t="s">
        <v>1478</v>
      </c>
    </row>
    <row r="141" s="1" customFormat="1" ht="51" customHeight="1">
      <c r="B141" s="179"/>
      <c r="C141" s="215" t="s">
        <v>98</v>
      </c>
      <c r="D141" s="215" t="s">
        <v>166</v>
      </c>
      <c r="E141" s="216" t="s">
        <v>857</v>
      </c>
      <c r="F141" s="217" t="s">
        <v>1479</v>
      </c>
      <c r="G141" s="217"/>
      <c r="H141" s="217"/>
      <c r="I141" s="217"/>
      <c r="J141" s="218" t="s">
        <v>464</v>
      </c>
      <c r="K141" s="219">
        <v>1050</v>
      </c>
      <c r="L141" s="220">
        <v>0</v>
      </c>
      <c r="M141" s="220"/>
      <c r="N141" s="219">
        <f>ROUND(L141*K141,3)</f>
        <v>0</v>
      </c>
      <c r="O141" s="219"/>
      <c r="P141" s="219"/>
      <c r="Q141" s="219"/>
      <c r="R141" s="183"/>
      <c r="T141" s="221" t="s">
        <v>5</v>
      </c>
      <c r="U141" s="58" t="s">
        <v>44</v>
      </c>
      <c r="V141" s="49"/>
      <c r="W141" s="222">
        <f>V141*K141</f>
        <v>0</v>
      </c>
      <c r="X141" s="222">
        <v>0</v>
      </c>
      <c r="Y141" s="222">
        <f>X141*K141</f>
        <v>0</v>
      </c>
      <c r="Z141" s="222">
        <v>0</v>
      </c>
      <c r="AA141" s="223">
        <f>Z141*K141</f>
        <v>0</v>
      </c>
      <c r="AR141" s="24" t="s">
        <v>92</v>
      </c>
      <c r="AT141" s="24" t="s">
        <v>166</v>
      </c>
      <c r="AU141" s="24" t="s">
        <v>86</v>
      </c>
      <c r="AY141" s="24" t="s">
        <v>165</v>
      </c>
      <c r="BE141" s="138">
        <f>IF(U141="základná",N141,0)</f>
        <v>0</v>
      </c>
      <c r="BF141" s="138">
        <f>IF(U141="znížená",N141,0)</f>
        <v>0</v>
      </c>
      <c r="BG141" s="138">
        <f>IF(U141="zákl. prenesená",N141,0)</f>
        <v>0</v>
      </c>
      <c r="BH141" s="138">
        <f>IF(U141="zníž. prenesená",N141,0)</f>
        <v>0</v>
      </c>
      <c r="BI141" s="138">
        <f>IF(U141="nulová",N141,0)</f>
        <v>0</v>
      </c>
      <c r="BJ141" s="24" t="s">
        <v>86</v>
      </c>
      <c r="BK141" s="224">
        <f>ROUND(L141*K141,3)</f>
        <v>0</v>
      </c>
      <c r="BL141" s="24" t="s">
        <v>92</v>
      </c>
      <c r="BM141" s="24" t="s">
        <v>1480</v>
      </c>
    </row>
    <row r="142" s="1" customFormat="1" ht="16.5" customHeight="1">
      <c r="B142" s="179"/>
      <c r="C142" s="215" t="s">
        <v>101</v>
      </c>
      <c r="D142" s="215" t="s">
        <v>166</v>
      </c>
      <c r="E142" s="216" t="s">
        <v>1481</v>
      </c>
      <c r="F142" s="217" t="s">
        <v>1482</v>
      </c>
      <c r="G142" s="217"/>
      <c r="H142" s="217"/>
      <c r="I142" s="217"/>
      <c r="J142" s="218" t="s">
        <v>464</v>
      </c>
      <c r="K142" s="219">
        <v>35</v>
      </c>
      <c r="L142" s="220">
        <v>0</v>
      </c>
      <c r="M142" s="220"/>
      <c r="N142" s="219">
        <f>ROUND(L142*K142,3)</f>
        <v>0</v>
      </c>
      <c r="O142" s="219"/>
      <c r="P142" s="219"/>
      <c r="Q142" s="219"/>
      <c r="R142" s="183"/>
      <c r="T142" s="221" t="s">
        <v>5</v>
      </c>
      <c r="U142" s="58" t="s">
        <v>44</v>
      </c>
      <c r="V142" s="49"/>
      <c r="W142" s="222">
        <f>V142*K142</f>
        <v>0</v>
      </c>
      <c r="X142" s="222">
        <v>0</v>
      </c>
      <c r="Y142" s="222">
        <f>X142*K142</f>
        <v>0</v>
      </c>
      <c r="Z142" s="222">
        <v>0</v>
      </c>
      <c r="AA142" s="223">
        <f>Z142*K142</f>
        <v>0</v>
      </c>
      <c r="AR142" s="24" t="s">
        <v>92</v>
      </c>
      <c r="AT142" s="24" t="s">
        <v>166</v>
      </c>
      <c r="AU142" s="24" t="s">
        <v>86</v>
      </c>
      <c r="AY142" s="24" t="s">
        <v>165</v>
      </c>
      <c r="BE142" s="138">
        <f>IF(U142="základná",N142,0)</f>
        <v>0</v>
      </c>
      <c r="BF142" s="138">
        <f>IF(U142="znížená",N142,0)</f>
        <v>0</v>
      </c>
      <c r="BG142" s="138">
        <f>IF(U142="zákl. prenesená",N142,0)</f>
        <v>0</v>
      </c>
      <c r="BH142" s="138">
        <f>IF(U142="zníž. prenesená",N142,0)</f>
        <v>0</v>
      </c>
      <c r="BI142" s="138">
        <f>IF(U142="nulová",N142,0)</f>
        <v>0</v>
      </c>
      <c r="BJ142" s="24" t="s">
        <v>86</v>
      </c>
      <c r="BK142" s="224">
        <f>ROUND(L142*K142,3)</f>
        <v>0</v>
      </c>
      <c r="BL142" s="24" t="s">
        <v>92</v>
      </c>
      <c r="BM142" s="24" t="s">
        <v>1483</v>
      </c>
    </row>
    <row r="143" s="1" customFormat="1" ht="25.5" customHeight="1">
      <c r="B143" s="179"/>
      <c r="C143" s="215" t="s">
        <v>104</v>
      </c>
      <c r="D143" s="215" t="s">
        <v>166</v>
      </c>
      <c r="E143" s="216" t="s">
        <v>868</v>
      </c>
      <c r="F143" s="217" t="s">
        <v>869</v>
      </c>
      <c r="G143" s="217"/>
      <c r="H143" s="217"/>
      <c r="I143" s="217"/>
      <c r="J143" s="218" t="s">
        <v>357</v>
      </c>
      <c r="K143" s="219">
        <v>59.5</v>
      </c>
      <c r="L143" s="220">
        <v>0</v>
      </c>
      <c r="M143" s="220"/>
      <c r="N143" s="219">
        <f>ROUND(L143*K143,3)</f>
        <v>0</v>
      </c>
      <c r="O143" s="219"/>
      <c r="P143" s="219"/>
      <c r="Q143" s="219"/>
      <c r="R143" s="183"/>
      <c r="T143" s="221" t="s">
        <v>5</v>
      </c>
      <c r="U143" s="58" t="s">
        <v>44</v>
      </c>
      <c r="V143" s="49"/>
      <c r="W143" s="222">
        <f>V143*K143</f>
        <v>0</v>
      </c>
      <c r="X143" s="222">
        <v>0</v>
      </c>
      <c r="Y143" s="222">
        <f>X143*K143</f>
        <v>0</v>
      </c>
      <c r="Z143" s="222">
        <v>0</v>
      </c>
      <c r="AA143" s="223">
        <f>Z143*K143</f>
        <v>0</v>
      </c>
      <c r="AR143" s="24" t="s">
        <v>92</v>
      </c>
      <c r="AT143" s="24" t="s">
        <v>166</v>
      </c>
      <c r="AU143" s="24" t="s">
        <v>86</v>
      </c>
      <c r="AY143" s="24" t="s">
        <v>165</v>
      </c>
      <c r="BE143" s="138">
        <f>IF(U143="základná",N143,0)</f>
        <v>0</v>
      </c>
      <c r="BF143" s="138">
        <f>IF(U143="znížená",N143,0)</f>
        <v>0</v>
      </c>
      <c r="BG143" s="138">
        <f>IF(U143="zákl. prenesená",N143,0)</f>
        <v>0</v>
      </c>
      <c r="BH143" s="138">
        <f>IF(U143="zníž. prenesená",N143,0)</f>
        <v>0</v>
      </c>
      <c r="BI143" s="138">
        <f>IF(U143="nulová",N143,0)</f>
        <v>0</v>
      </c>
      <c r="BJ143" s="24" t="s">
        <v>86</v>
      </c>
      <c r="BK143" s="224">
        <f>ROUND(L143*K143,3)</f>
        <v>0</v>
      </c>
      <c r="BL143" s="24" t="s">
        <v>92</v>
      </c>
      <c r="BM143" s="24" t="s">
        <v>1484</v>
      </c>
    </row>
    <row r="144" s="10" customFormat="1" ht="16.5" customHeight="1">
      <c r="B144" s="227"/>
      <c r="C144" s="228"/>
      <c r="D144" s="228"/>
      <c r="E144" s="229" t="s">
        <v>5</v>
      </c>
      <c r="F144" s="230" t="s">
        <v>1485</v>
      </c>
      <c r="G144" s="231"/>
      <c r="H144" s="231"/>
      <c r="I144" s="231"/>
      <c r="J144" s="228"/>
      <c r="K144" s="232">
        <v>59.5</v>
      </c>
      <c r="L144" s="228"/>
      <c r="M144" s="228"/>
      <c r="N144" s="228"/>
      <c r="O144" s="228"/>
      <c r="P144" s="228"/>
      <c r="Q144" s="228"/>
      <c r="R144" s="233"/>
      <c r="T144" s="234"/>
      <c r="U144" s="228"/>
      <c r="V144" s="228"/>
      <c r="W144" s="228"/>
      <c r="X144" s="228"/>
      <c r="Y144" s="228"/>
      <c r="Z144" s="228"/>
      <c r="AA144" s="235"/>
      <c r="AT144" s="236" t="s">
        <v>175</v>
      </c>
      <c r="AU144" s="236" t="s">
        <v>86</v>
      </c>
      <c r="AV144" s="10" t="s">
        <v>86</v>
      </c>
      <c r="AW144" s="10" t="s">
        <v>33</v>
      </c>
      <c r="AX144" s="10" t="s">
        <v>83</v>
      </c>
      <c r="AY144" s="236" t="s">
        <v>165</v>
      </c>
    </row>
    <row r="145" s="1" customFormat="1" ht="38.25" customHeight="1">
      <c r="B145" s="179"/>
      <c r="C145" s="215" t="s">
        <v>217</v>
      </c>
      <c r="D145" s="215" t="s">
        <v>166</v>
      </c>
      <c r="E145" s="216" t="s">
        <v>1486</v>
      </c>
      <c r="F145" s="217" t="s">
        <v>1487</v>
      </c>
      <c r="G145" s="217"/>
      <c r="H145" s="217"/>
      <c r="I145" s="217"/>
      <c r="J145" s="218" t="s">
        <v>464</v>
      </c>
      <c r="K145" s="219">
        <v>22</v>
      </c>
      <c r="L145" s="220">
        <v>0</v>
      </c>
      <c r="M145" s="220"/>
      <c r="N145" s="219">
        <f>ROUND(L145*K145,3)</f>
        <v>0</v>
      </c>
      <c r="O145" s="219"/>
      <c r="P145" s="219"/>
      <c r="Q145" s="219"/>
      <c r="R145" s="183"/>
      <c r="T145" s="221" t="s">
        <v>5</v>
      </c>
      <c r="U145" s="58" t="s">
        <v>44</v>
      </c>
      <c r="V145" s="49"/>
      <c r="W145" s="222">
        <f>V145*K145</f>
        <v>0</v>
      </c>
      <c r="X145" s="222">
        <v>0</v>
      </c>
      <c r="Y145" s="222">
        <f>X145*K145</f>
        <v>0</v>
      </c>
      <c r="Z145" s="222">
        <v>0</v>
      </c>
      <c r="AA145" s="223">
        <f>Z145*K145</f>
        <v>0</v>
      </c>
      <c r="AR145" s="24" t="s">
        <v>92</v>
      </c>
      <c r="AT145" s="24" t="s">
        <v>166</v>
      </c>
      <c r="AU145" s="24" t="s">
        <v>86</v>
      </c>
      <c r="AY145" s="24" t="s">
        <v>165</v>
      </c>
      <c r="BE145" s="138">
        <f>IF(U145="základná",N145,0)</f>
        <v>0</v>
      </c>
      <c r="BF145" s="138">
        <f>IF(U145="znížená",N145,0)</f>
        <v>0</v>
      </c>
      <c r="BG145" s="138">
        <f>IF(U145="zákl. prenesená",N145,0)</f>
        <v>0</v>
      </c>
      <c r="BH145" s="138">
        <f>IF(U145="zníž. prenesená",N145,0)</f>
        <v>0</v>
      </c>
      <c r="BI145" s="138">
        <f>IF(U145="nulová",N145,0)</f>
        <v>0</v>
      </c>
      <c r="BJ145" s="24" t="s">
        <v>86</v>
      </c>
      <c r="BK145" s="224">
        <f>ROUND(L145*K145,3)</f>
        <v>0</v>
      </c>
      <c r="BL145" s="24" t="s">
        <v>92</v>
      </c>
      <c r="BM145" s="24" t="s">
        <v>1488</v>
      </c>
    </row>
    <row r="146" s="10" customFormat="1" ht="16.5" customHeight="1">
      <c r="B146" s="227"/>
      <c r="C146" s="228"/>
      <c r="D146" s="228"/>
      <c r="E146" s="229" t="s">
        <v>5</v>
      </c>
      <c r="F146" s="230" t="s">
        <v>1489</v>
      </c>
      <c r="G146" s="231"/>
      <c r="H146" s="231"/>
      <c r="I146" s="231"/>
      <c r="J146" s="228"/>
      <c r="K146" s="232">
        <v>22</v>
      </c>
      <c r="L146" s="228"/>
      <c r="M146" s="228"/>
      <c r="N146" s="228"/>
      <c r="O146" s="228"/>
      <c r="P146" s="228"/>
      <c r="Q146" s="228"/>
      <c r="R146" s="233"/>
      <c r="T146" s="234"/>
      <c r="U146" s="228"/>
      <c r="V146" s="228"/>
      <c r="W146" s="228"/>
      <c r="X146" s="228"/>
      <c r="Y146" s="228"/>
      <c r="Z146" s="228"/>
      <c r="AA146" s="235"/>
      <c r="AT146" s="236" t="s">
        <v>175</v>
      </c>
      <c r="AU146" s="236" t="s">
        <v>86</v>
      </c>
      <c r="AV146" s="10" t="s">
        <v>86</v>
      </c>
      <c r="AW146" s="10" t="s">
        <v>33</v>
      </c>
      <c r="AX146" s="10" t="s">
        <v>83</v>
      </c>
      <c r="AY146" s="236" t="s">
        <v>165</v>
      </c>
    </row>
    <row r="147" s="1" customFormat="1" ht="16.5" customHeight="1">
      <c r="B147" s="179"/>
      <c r="C147" s="266" t="s">
        <v>236</v>
      </c>
      <c r="D147" s="266" t="s">
        <v>294</v>
      </c>
      <c r="E147" s="267" t="s">
        <v>1490</v>
      </c>
      <c r="F147" s="268" t="s">
        <v>1491</v>
      </c>
      <c r="G147" s="268"/>
      <c r="H147" s="268"/>
      <c r="I147" s="268"/>
      <c r="J147" s="269" t="s">
        <v>357</v>
      </c>
      <c r="K147" s="270">
        <v>39.600000000000001</v>
      </c>
      <c r="L147" s="271">
        <v>0</v>
      </c>
      <c r="M147" s="271"/>
      <c r="N147" s="270">
        <f>ROUND(L147*K147,3)</f>
        <v>0</v>
      </c>
      <c r="O147" s="219"/>
      <c r="P147" s="219"/>
      <c r="Q147" s="219"/>
      <c r="R147" s="183"/>
      <c r="T147" s="221" t="s">
        <v>5</v>
      </c>
      <c r="U147" s="58" t="s">
        <v>44</v>
      </c>
      <c r="V147" s="49"/>
      <c r="W147" s="222">
        <f>V147*K147</f>
        <v>0</v>
      </c>
      <c r="X147" s="222">
        <v>1</v>
      </c>
      <c r="Y147" s="222">
        <f>X147*K147</f>
        <v>39.600000000000001</v>
      </c>
      <c r="Z147" s="222">
        <v>0</v>
      </c>
      <c r="AA147" s="223">
        <f>Z147*K147</f>
        <v>0</v>
      </c>
      <c r="AR147" s="24" t="s">
        <v>104</v>
      </c>
      <c r="AT147" s="24" t="s">
        <v>294</v>
      </c>
      <c r="AU147" s="24" t="s">
        <v>86</v>
      </c>
      <c r="AY147" s="24" t="s">
        <v>165</v>
      </c>
      <c r="BE147" s="138">
        <f>IF(U147="základná",N147,0)</f>
        <v>0</v>
      </c>
      <c r="BF147" s="138">
        <f>IF(U147="znížená",N147,0)</f>
        <v>0</v>
      </c>
      <c r="BG147" s="138">
        <f>IF(U147="zákl. prenesená",N147,0)</f>
        <v>0</v>
      </c>
      <c r="BH147" s="138">
        <f>IF(U147="zníž. prenesená",N147,0)</f>
        <v>0</v>
      </c>
      <c r="BI147" s="138">
        <f>IF(U147="nulová",N147,0)</f>
        <v>0</v>
      </c>
      <c r="BJ147" s="24" t="s">
        <v>86</v>
      </c>
      <c r="BK147" s="224">
        <f>ROUND(L147*K147,3)</f>
        <v>0</v>
      </c>
      <c r="BL147" s="24" t="s">
        <v>92</v>
      </c>
      <c r="BM147" s="24" t="s">
        <v>1492</v>
      </c>
    </row>
    <row r="148" s="10" customFormat="1" ht="16.5" customHeight="1">
      <c r="B148" s="227"/>
      <c r="C148" s="228"/>
      <c r="D148" s="228"/>
      <c r="E148" s="229" t="s">
        <v>5</v>
      </c>
      <c r="F148" s="230" t="s">
        <v>1493</v>
      </c>
      <c r="G148" s="231"/>
      <c r="H148" s="231"/>
      <c r="I148" s="231"/>
      <c r="J148" s="228"/>
      <c r="K148" s="232">
        <v>39.600000000000001</v>
      </c>
      <c r="L148" s="228"/>
      <c r="M148" s="228"/>
      <c r="N148" s="228"/>
      <c r="O148" s="228"/>
      <c r="P148" s="228"/>
      <c r="Q148" s="228"/>
      <c r="R148" s="233"/>
      <c r="T148" s="234"/>
      <c r="U148" s="228"/>
      <c r="V148" s="228"/>
      <c r="W148" s="228"/>
      <c r="X148" s="228"/>
      <c r="Y148" s="228"/>
      <c r="Z148" s="228"/>
      <c r="AA148" s="235"/>
      <c r="AT148" s="236" t="s">
        <v>175</v>
      </c>
      <c r="AU148" s="236" t="s">
        <v>86</v>
      </c>
      <c r="AV148" s="10" t="s">
        <v>86</v>
      </c>
      <c r="AW148" s="10" t="s">
        <v>33</v>
      </c>
      <c r="AX148" s="10" t="s">
        <v>83</v>
      </c>
      <c r="AY148" s="236" t="s">
        <v>165</v>
      </c>
    </row>
    <row r="149" s="1" customFormat="1" ht="16.5" customHeight="1">
      <c r="B149" s="179"/>
      <c r="C149" s="215" t="s">
        <v>269</v>
      </c>
      <c r="D149" s="215" t="s">
        <v>166</v>
      </c>
      <c r="E149" s="216" t="s">
        <v>1494</v>
      </c>
      <c r="F149" s="217" t="s">
        <v>1495</v>
      </c>
      <c r="G149" s="217"/>
      <c r="H149" s="217"/>
      <c r="I149" s="217"/>
      <c r="J149" s="218" t="s">
        <v>464</v>
      </c>
      <c r="K149" s="219">
        <v>6</v>
      </c>
      <c r="L149" s="220">
        <v>0</v>
      </c>
      <c r="M149" s="220"/>
      <c r="N149" s="219">
        <f>ROUND(L149*K149,3)</f>
        <v>0</v>
      </c>
      <c r="O149" s="219"/>
      <c r="P149" s="219"/>
      <c r="Q149" s="219"/>
      <c r="R149" s="183"/>
      <c r="T149" s="221" t="s">
        <v>5</v>
      </c>
      <c r="U149" s="58" t="s">
        <v>44</v>
      </c>
      <c r="V149" s="49"/>
      <c r="W149" s="222">
        <f>V149*K149</f>
        <v>0</v>
      </c>
      <c r="X149" s="222">
        <v>0</v>
      </c>
      <c r="Y149" s="222">
        <f>X149*K149</f>
        <v>0</v>
      </c>
      <c r="Z149" s="222">
        <v>0</v>
      </c>
      <c r="AA149" s="223">
        <f>Z149*K149</f>
        <v>0</v>
      </c>
      <c r="AR149" s="24" t="s">
        <v>92</v>
      </c>
      <c r="AT149" s="24" t="s">
        <v>166</v>
      </c>
      <c r="AU149" s="24" t="s">
        <v>86</v>
      </c>
      <c r="AY149" s="24" t="s">
        <v>165</v>
      </c>
      <c r="BE149" s="138">
        <f>IF(U149="základná",N149,0)</f>
        <v>0</v>
      </c>
      <c r="BF149" s="138">
        <f>IF(U149="znížená",N149,0)</f>
        <v>0</v>
      </c>
      <c r="BG149" s="138">
        <f>IF(U149="zákl. prenesená",N149,0)</f>
        <v>0</v>
      </c>
      <c r="BH149" s="138">
        <f>IF(U149="zníž. prenesená",N149,0)</f>
        <v>0</v>
      </c>
      <c r="BI149" s="138">
        <f>IF(U149="nulová",N149,0)</f>
        <v>0</v>
      </c>
      <c r="BJ149" s="24" t="s">
        <v>86</v>
      </c>
      <c r="BK149" s="224">
        <f>ROUND(L149*K149,3)</f>
        <v>0</v>
      </c>
      <c r="BL149" s="24" t="s">
        <v>92</v>
      </c>
      <c r="BM149" s="24" t="s">
        <v>1496</v>
      </c>
    </row>
    <row r="150" s="10" customFormat="1" ht="16.5" customHeight="1">
      <c r="B150" s="227"/>
      <c r="C150" s="228"/>
      <c r="D150" s="228"/>
      <c r="E150" s="229" t="s">
        <v>5</v>
      </c>
      <c r="F150" s="230" t="s">
        <v>1497</v>
      </c>
      <c r="G150" s="231"/>
      <c r="H150" s="231"/>
      <c r="I150" s="231"/>
      <c r="J150" s="228"/>
      <c r="K150" s="232">
        <v>6</v>
      </c>
      <c r="L150" s="228"/>
      <c r="M150" s="228"/>
      <c r="N150" s="228"/>
      <c r="O150" s="228"/>
      <c r="P150" s="228"/>
      <c r="Q150" s="228"/>
      <c r="R150" s="233"/>
      <c r="T150" s="234"/>
      <c r="U150" s="228"/>
      <c r="V150" s="228"/>
      <c r="W150" s="228"/>
      <c r="X150" s="228"/>
      <c r="Y150" s="228"/>
      <c r="Z150" s="228"/>
      <c r="AA150" s="235"/>
      <c r="AT150" s="236" t="s">
        <v>175</v>
      </c>
      <c r="AU150" s="236" t="s">
        <v>86</v>
      </c>
      <c r="AV150" s="10" t="s">
        <v>86</v>
      </c>
      <c r="AW150" s="10" t="s">
        <v>33</v>
      </c>
      <c r="AX150" s="10" t="s">
        <v>83</v>
      </c>
      <c r="AY150" s="236" t="s">
        <v>165</v>
      </c>
    </row>
    <row r="151" s="1" customFormat="1" ht="16.5" customHeight="1">
      <c r="B151" s="179"/>
      <c r="C151" s="266" t="s">
        <v>277</v>
      </c>
      <c r="D151" s="266" t="s">
        <v>294</v>
      </c>
      <c r="E151" s="267" t="s">
        <v>1498</v>
      </c>
      <c r="F151" s="268" t="s">
        <v>1499</v>
      </c>
      <c r="G151" s="268"/>
      <c r="H151" s="268"/>
      <c r="I151" s="268"/>
      <c r="J151" s="269" t="s">
        <v>357</v>
      </c>
      <c r="K151" s="270">
        <v>10.800000000000001</v>
      </c>
      <c r="L151" s="271">
        <v>0</v>
      </c>
      <c r="M151" s="271"/>
      <c r="N151" s="270">
        <f>ROUND(L151*K151,3)</f>
        <v>0</v>
      </c>
      <c r="O151" s="219"/>
      <c r="P151" s="219"/>
      <c r="Q151" s="219"/>
      <c r="R151" s="183"/>
      <c r="T151" s="221" t="s">
        <v>5</v>
      </c>
      <c r="U151" s="58" t="s">
        <v>44</v>
      </c>
      <c r="V151" s="49"/>
      <c r="W151" s="222">
        <f>V151*K151</f>
        <v>0</v>
      </c>
      <c r="X151" s="222">
        <v>1</v>
      </c>
      <c r="Y151" s="222">
        <f>X151*K151</f>
        <v>10.800000000000001</v>
      </c>
      <c r="Z151" s="222">
        <v>0</v>
      </c>
      <c r="AA151" s="223">
        <f>Z151*K151</f>
        <v>0</v>
      </c>
      <c r="AR151" s="24" t="s">
        <v>104</v>
      </c>
      <c r="AT151" s="24" t="s">
        <v>294</v>
      </c>
      <c r="AU151" s="24" t="s">
        <v>86</v>
      </c>
      <c r="AY151" s="24" t="s">
        <v>165</v>
      </c>
      <c r="BE151" s="138">
        <f>IF(U151="základná",N151,0)</f>
        <v>0</v>
      </c>
      <c r="BF151" s="138">
        <f>IF(U151="znížená",N151,0)</f>
        <v>0</v>
      </c>
      <c r="BG151" s="138">
        <f>IF(U151="zákl. prenesená",N151,0)</f>
        <v>0</v>
      </c>
      <c r="BH151" s="138">
        <f>IF(U151="zníž. prenesená",N151,0)</f>
        <v>0</v>
      </c>
      <c r="BI151" s="138">
        <f>IF(U151="nulová",N151,0)</f>
        <v>0</v>
      </c>
      <c r="BJ151" s="24" t="s">
        <v>86</v>
      </c>
      <c r="BK151" s="224">
        <f>ROUND(L151*K151,3)</f>
        <v>0</v>
      </c>
      <c r="BL151" s="24" t="s">
        <v>92</v>
      </c>
      <c r="BM151" s="24" t="s">
        <v>1500</v>
      </c>
    </row>
    <row r="152" s="10" customFormat="1" ht="16.5" customHeight="1">
      <c r="B152" s="227"/>
      <c r="C152" s="228"/>
      <c r="D152" s="228"/>
      <c r="E152" s="229" t="s">
        <v>5</v>
      </c>
      <c r="F152" s="230" t="s">
        <v>1501</v>
      </c>
      <c r="G152" s="231"/>
      <c r="H152" s="231"/>
      <c r="I152" s="231"/>
      <c r="J152" s="228"/>
      <c r="K152" s="232">
        <v>10.800000000000001</v>
      </c>
      <c r="L152" s="228"/>
      <c r="M152" s="228"/>
      <c r="N152" s="228"/>
      <c r="O152" s="228"/>
      <c r="P152" s="228"/>
      <c r="Q152" s="228"/>
      <c r="R152" s="233"/>
      <c r="T152" s="234"/>
      <c r="U152" s="228"/>
      <c r="V152" s="228"/>
      <c r="W152" s="228"/>
      <c r="X152" s="228"/>
      <c r="Y152" s="228"/>
      <c r="Z152" s="228"/>
      <c r="AA152" s="235"/>
      <c r="AT152" s="236" t="s">
        <v>175</v>
      </c>
      <c r="AU152" s="236" t="s">
        <v>86</v>
      </c>
      <c r="AV152" s="10" t="s">
        <v>86</v>
      </c>
      <c r="AW152" s="10" t="s">
        <v>33</v>
      </c>
      <c r="AX152" s="10" t="s">
        <v>83</v>
      </c>
      <c r="AY152" s="236" t="s">
        <v>165</v>
      </c>
    </row>
    <row r="153" s="9" customFormat="1" ht="29.88" customHeight="1">
      <c r="B153" s="201"/>
      <c r="C153" s="202"/>
      <c r="D153" s="212" t="s">
        <v>823</v>
      </c>
      <c r="E153" s="212"/>
      <c r="F153" s="212"/>
      <c r="G153" s="212"/>
      <c r="H153" s="212"/>
      <c r="I153" s="212"/>
      <c r="J153" s="212"/>
      <c r="K153" s="212"/>
      <c r="L153" s="212"/>
      <c r="M153" s="212"/>
      <c r="N153" s="213">
        <f>BK153</f>
        <v>0</v>
      </c>
      <c r="O153" s="214"/>
      <c r="P153" s="214"/>
      <c r="Q153" s="214"/>
      <c r="R153" s="205"/>
      <c r="T153" s="206"/>
      <c r="U153" s="202"/>
      <c r="V153" s="202"/>
      <c r="W153" s="207">
        <f>SUM(W154:W161)</f>
        <v>0</v>
      </c>
      <c r="X153" s="202"/>
      <c r="Y153" s="207">
        <f>SUM(Y154:Y161)</f>
        <v>22.691297533700002</v>
      </c>
      <c r="Z153" s="202"/>
      <c r="AA153" s="208">
        <f>SUM(AA154:AA161)</f>
        <v>0</v>
      </c>
      <c r="AR153" s="209" t="s">
        <v>83</v>
      </c>
      <c r="AT153" s="210" t="s">
        <v>76</v>
      </c>
      <c r="AU153" s="210" t="s">
        <v>83</v>
      </c>
      <c r="AY153" s="209" t="s">
        <v>165</v>
      </c>
      <c r="BK153" s="211">
        <f>SUM(BK154:BK161)</f>
        <v>0</v>
      </c>
    </row>
    <row r="154" s="1" customFormat="1" ht="38.25" customHeight="1">
      <c r="B154" s="179"/>
      <c r="C154" s="215" t="s">
        <v>283</v>
      </c>
      <c r="D154" s="215" t="s">
        <v>166</v>
      </c>
      <c r="E154" s="216" t="s">
        <v>1502</v>
      </c>
      <c r="F154" s="217" t="s">
        <v>1503</v>
      </c>
      <c r="G154" s="217"/>
      <c r="H154" s="217"/>
      <c r="I154" s="217"/>
      <c r="J154" s="218" t="s">
        <v>464</v>
      </c>
      <c r="K154" s="219">
        <v>6.4000000000000004</v>
      </c>
      <c r="L154" s="220">
        <v>0</v>
      </c>
      <c r="M154" s="220"/>
      <c r="N154" s="219">
        <f>ROUND(L154*K154,3)</f>
        <v>0</v>
      </c>
      <c r="O154" s="219"/>
      <c r="P154" s="219"/>
      <c r="Q154" s="219"/>
      <c r="R154" s="183"/>
      <c r="T154" s="221" t="s">
        <v>5</v>
      </c>
      <c r="U154" s="58" t="s">
        <v>44</v>
      </c>
      <c r="V154" s="49"/>
      <c r="W154" s="222">
        <f>V154*K154</f>
        <v>0</v>
      </c>
      <c r="X154" s="222">
        <v>1.8907700000000001</v>
      </c>
      <c r="Y154" s="222">
        <f>X154*K154</f>
        <v>12.100928000000002</v>
      </c>
      <c r="Z154" s="222">
        <v>0</v>
      </c>
      <c r="AA154" s="223">
        <f>Z154*K154</f>
        <v>0</v>
      </c>
      <c r="AR154" s="24" t="s">
        <v>92</v>
      </c>
      <c r="AT154" s="24" t="s">
        <v>166</v>
      </c>
      <c r="AU154" s="24" t="s">
        <v>86</v>
      </c>
      <c r="AY154" s="24" t="s">
        <v>165</v>
      </c>
      <c r="BE154" s="138">
        <f>IF(U154="základná",N154,0)</f>
        <v>0</v>
      </c>
      <c r="BF154" s="138">
        <f>IF(U154="znížená",N154,0)</f>
        <v>0</v>
      </c>
      <c r="BG154" s="138">
        <f>IF(U154="zákl. prenesená",N154,0)</f>
        <v>0</v>
      </c>
      <c r="BH154" s="138">
        <f>IF(U154="zníž. prenesená",N154,0)</f>
        <v>0</v>
      </c>
      <c r="BI154" s="138">
        <f>IF(U154="nulová",N154,0)</f>
        <v>0</v>
      </c>
      <c r="BJ154" s="24" t="s">
        <v>86</v>
      </c>
      <c r="BK154" s="224">
        <f>ROUND(L154*K154,3)</f>
        <v>0</v>
      </c>
      <c r="BL154" s="24" t="s">
        <v>92</v>
      </c>
      <c r="BM154" s="24" t="s">
        <v>1504</v>
      </c>
    </row>
    <row r="155" s="10" customFormat="1" ht="16.5" customHeight="1">
      <c r="B155" s="227"/>
      <c r="C155" s="228"/>
      <c r="D155" s="228"/>
      <c r="E155" s="229" t="s">
        <v>5</v>
      </c>
      <c r="F155" s="230" t="s">
        <v>1505</v>
      </c>
      <c r="G155" s="231"/>
      <c r="H155" s="231"/>
      <c r="I155" s="231"/>
      <c r="J155" s="228"/>
      <c r="K155" s="232">
        <v>2</v>
      </c>
      <c r="L155" s="228"/>
      <c r="M155" s="228"/>
      <c r="N155" s="228"/>
      <c r="O155" s="228"/>
      <c r="P155" s="228"/>
      <c r="Q155" s="228"/>
      <c r="R155" s="233"/>
      <c r="T155" s="234"/>
      <c r="U155" s="228"/>
      <c r="V155" s="228"/>
      <c r="W155" s="228"/>
      <c r="X155" s="228"/>
      <c r="Y155" s="228"/>
      <c r="Z155" s="228"/>
      <c r="AA155" s="235"/>
      <c r="AT155" s="236" t="s">
        <v>175</v>
      </c>
      <c r="AU155" s="236" t="s">
        <v>86</v>
      </c>
      <c r="AV155" s="10" t="s">
        <v>86</v>
      </c>
      <c r="AW155" s="10" t="s">
        <v>33</v>
      </c>
      <c r="AX155" s="10" t="s">
        <v>77</v>
      </c>
      <c r="AY155" s="236" t="s">
        <v>165</v>
      </c>
    </row>
    <row r="156" s="10" customFormat="1" ht="16.5" customHeight="1">
      <c r="B156" s="227"/>
      <c r="C156" s="228"/>
      <c r="D156" s="228"/>
      <c r="E156" s="229" t="s">
        <v>5</v>
      </c>
      <c r="F156" s="237" t="s">
        <v>1506</v>
      </c>
      <c r="G156" s="228"/>
      <c r="H156" s="228"/>
      <c r="I156" s="228"/>
      <c r="J156" s="228"/>
      <c r="K156" s="232">
        <v>4.4000000000000004</v>
      </c>
      <c r="L156" s="228"/>
      <c r="M156" s="228"/>
      <c r="N156" s="228"/>
      <c r="O156" s="228"/>
      <c r="P156" s="228"/>
      <c r="Q156" s="228"/>
      <c r="R156" s="233"/>
      <c r="T156" s="234"/>
      <c r="U156" s="228"/>
      <c r="V156" s="228"/>
      <c r="W156" s="228"/>
      <c r="X156" s="228"/>
      <c r="Y156" s="228"/>
      <c r="Z156" s="228"/>
      <c r="AA156" s="235"/>
      <c r="AT156" s="236" t="s">
        <v>175</v>
      </c>
      <c r="AU156" s="236" t="s">
        <v>86</v>
      </c>
      <c r="AV156" s="10" t="s">
        <v>86</v>
      </c>
      <c r="AW156" s="10" t="s">
        <v>33</v>
      </c>
      <c r="AX156" s="10" t="s">
        <v>77</v>
      </c>
      <c r="AY156" s="236" t="s">
        <v>165</v>
      </c>
    </row>
    <row r="157" s="11" customFormat="1" ht="16.5" customHeight="1">
      <c r="B157" s="238"/>
      <c r="C157" s="239"/>
      <c r="D157" s="239"/>
      <c r="E157" s="240" t="s">
        <v>5</v>
      </c>
      <c r="F157" s="241" t="s">
        <v>183</v>
      </c>
      <c r="G157" s="239"/>
      <c r="H157" s="239"/>
      <c r="I157" s="239"/>
      <c r="J157" s="239"/>
      <c r="K157" s="242">
        <v>6.4000000000000004</v>
      </c>
      <c r="L157" s="239"/>
      <c r="M157" s="239"/>
      <c r="N157" s="239"/>
      <c r="O157" s="239"/>
      <c r="P157" s="239"/>
      <c r="Q157" s="239"/>
      <c r="R157" s="243"/>
      <c r="T157" s="244"/>
      <c r="U157" s="239"/>
      <c r="V157" s="239"/>
      <c r="W157" s="239"/>
      <c r="X157" s="239"/>
      <c r="Y157" s="239"/>
      <c r="Z157" s="239"/>
      <c r="AA157" s="245"/>
      <c r="AT157" s="246" t="s">
        <v>175</v>
      </c>
      <c r="AU157" s="246" t="s">
        <v>86</v>
      </c>
      <c r="AV157" s="11" t="s">
        <v>92</v>
      </c>
      <c r="AW157" s="11" t="s">
        <v>33</v>
      </c>
      <c r="AX157" s="11" t="s">
        <v>83</v>
      </c>
      <c r="AY157" s="246" t="s">
        <v>165</v>
      </c>
    </row>
    <row r="158" s="1" customFormat="1" ht="25.5" customHeight="1">
      <c r="B158" s="179"/>
      <c r="C158" s="215" t="s">
        <v>289</v>
      </c>
      <c r="D158" s="215" t="s">
        <v>166</v>
      </c>
      <c r="E158" s="216" t="s">
        <v>1507</v>
      </c>
      <c r="F158" s="217" t="s">
        <v>1508</v>
      </c>
      <c r="G158" s="217"/>
      <c r="H158" s="217"/>
      <c r="I158" s="217"/>
      <c r="J158" s="218" t="s">
        <v>464</v>
      </c>
      <c r="K158" s="219">
        <v>0.317</v>
      </c>
      <c r="L158" s="220">
        <v>0</v>
      </c>
      <c r="M158" s="220"/>
      <c r="N158" s="219">
        <f>ROUND(L158*K158,3)</f>
        <v>0</v>
      </c>
      <c r="O158" s="219"/>
      <c r="P158" s="219"/>
      <c r="Q158" s="219"/>
      <c r="R158" s="183"/>
      <c r="T158" s="221" t="s">
        <v>5</v>
      </c>
      <c r="U158" s="58" t="s">
        <v>44</v>
      </c>
      <c r="V158" s="49"/>
      <c r="W158" s="222">
        <f>V158*K158</f>
        <v>0</v>
      </c>
      <c r="X158" s="222">
        <v>2.2628461</v>
      </c>
      <c r="Y158" s="222">
        <f>X158*K158</f>
        <v>0.71732221370000004</v>
      </c>
      <c r="Z158" s="222">
        <v>0</v>
      </c>
      <c r="AA158" s="223">
        <f>Z158*K158</f>
        <v>0</v>
      </c>
      <c r="AR158" s="24" t="s">
        <v>92</v>
      </c>
      <c r="AT158" s="24" t="s">
        <v>166</v>
      </c>
      <c r="AU158" s="24" t="s">
        <v>86</v>
      </c>
      <c r="AY158" s="24" t="s">
        <v>165</v>
      </c>
      <c r="BE158" s="138">
        <f>IF(U158="základná",N158,0)</f>
        <v>0</v>
      </c>
      <c r="BF158" s="138">
        <f>IF(U158="znížená",N158,0)</f>
        <v>0</v>
      </c>
      <c r="BG158" s="138">
        <f>IF(U158="zákl. prenesená",N158,0)</f>
        <v>0</v>
      </c>
      <c r="BH158" s="138">
        <f>IF(U158="zníž. prenesená",N158,0)</f>
        <v>0</v>
      </c>
      <c r="BI158" s="138">
        <f>IF(U158="nulová",N158,0)</f>
        <v>0</v>
      </c>
      <c r="BJ158" s="24" t="s">
        <v>86</v>
      </c>
      <c r="BK158" s="224">
        <f>ROUND(L158*K158,3)</f>
        <v>0</v>
      </c>
      <c r="BL158" s="24" t="s">
        <v>92</v>
      </c>
      <c r="BM158" s="24" t="s">
        <v>1509</v>
      </c>
    </row>
    <row r="159" s="1" customFormat="1" ht="16.5" customHeight="1">
      <c r="B159" s="179"/>
      <c r="C159" s="215" t="s">
        <v>293</v>
      </c>
      <c r="D159" s="215" t="s">
        <v>166</v>
      </c>
      <c r="E159" s="216" t="s">
        <v>1510</v>
      </c>
      <c r="F159" s="217" t="s">
        <v>1511</v>
      </c>
      <c r="G159" s="217"/>
      <c r="H159" s="217"/>
      <c r="I159" s="217"/>
      <c r="J159" s="218" t="s">
        <v>464</v>
      </c>
      <c r="K159" s="219">
        <v>4.4000000000000004</v>
      </c>
      <c r="L159" s="220">
        <v>0</v>
      </c>
      <c r="M159" s="220"/>
      <c r="N159" s="219">
        <f>ROUND(L159*K159,3)</f>
        <v>0</v>
      </c>
      <c r="O159" s="219"/>
      <c r="P159" s="219"/>
      <c r="Q159" s="219"/>
      <c r="R159" s="183"/>
      <c r="T159" s="221" t="s">
        <v>5</v>
      </c>
      <c r="U159" s="58" t="s">
        <v>44</v>
      </c>
      <c r="V159" s="49"/>
      <c r="W159" s="222">
        <f>V159*K159</f>
        <v>0</v>
      </c>
      <c r="X159" s="222">
        <v>2.1922752000000001</v>
      </c>
      <c r="Y159" s="222">
        <f>X159*K159</f>
        <v>9.6460108800000004</v>
      </c>
      <c r="Z159" s="222">
        <v>0</v>
      </c>
      <c r="AA159" s="223">
        <f>Z159*K159</f>
        <v>0</v>
      </c>
      <c r="AR159" s="24" t="s">
        <v>92</v>
      </c>
      <c r="AT159" s="24" t="s">
        <v>166</v>
      </c>
      <c r="AU159" s="24" t="s">
        <v>86</v>
      </c>
      <c r="AY159" s="24" t="s">
        <v>165</v>
      </c>
      <c r="BE159" s="138">
        <f>IF(U159="základná",N159,0)</f>
        <v>0</v>
      </c>
      <c r="BF159" s="138">
        <f>IF(U159="znížená",N159,0)</f>
        <v>0</v>
      </c>
      <c r="BG159" s="138">
        <f>IF(U159="zákl. prenesená",N159,0)</f>
        <v>0</v>
      </c>
      <c r="BH159" s="138">
        <f>IF(U159="zníž. prenesená",N159,0)</f>
        <v>0</v>
      </c>
      <c r="BI159" s="138">
        <f>IF(U159="nulová",N159,0)</f>
        <v>0</v>
      </c>
      <c r="BJ159" s="24" t="s">
        <v>86</v>
      </c>
      <c r="BK159" s="224">
        <f>ROUND(L159*K159,3)</f>
        <v>0</v>
      </c>
      <c r="BL159" s="24" t="s">
        <v>92</v>
      </c>
      <c r="BM159" s="24" t="s">
        <v>1512</v>
      </c>
    </row>
    <row r="160" s="1" customFormat="1" ht="38.25" customHeight="1">
      <c r="B160" s="179"/>
      <c r="C160" s="215" t="s">
        <v>299</v>
      </c>
      <c r="D160" s="215" t="s">
        <v>166</v>
      </c>
      <c r="E160" s="216" t="s">
        <v>1513</v>
      </c>
      <c r="F160" s="217" t="s">
        <v>1514</v>
      </c>
      <c r="G160" s="217"/>
      <c r="H160" s="217"/>
      <c r="I160" s="217"/>
      <c r="J160" s="218" t="s">
        <v>169</v>
      </c>
      <c r="K160" s="219">
        <v>4</v>
      </c>
      <c r="L160" s="220">
        <v>0</v>
      </c>
      <c r="M160" s="220"/>
      <c r="N160" s="219">
        <f>ROUND(L160*K160,3)</f>
        <v>0</v>
      </c>
      <c r="O160" s="219"/>
      <c r="P160" s="219"/>
      <c r="Q160" s="219"/>
      <c r="R160" s="183"/>
      <c r="T160" s="221" t="s">
        <v>5</v>
      </c>
      <c r="U160" s="58" t="s">
        <v>44</v>
      </c>
      <c r="V160" s="49"/>
      <c r="W160" s="222">
        <f>V160*K160</f>
        <v>0</v>
      </c>
      <c r="X160" s="222">
        <v>0.033036999999999997</v>
      </c>
      <c r="Y160" s="222">
        <f>X160*K160</f>
        <v>0.13214799999999999</v>
      </c>
      <c r="Z160" s="222">
        <v>0</v>
      </c>
      <c r="AA160" s="223">
        <f>Z160*K160</f>
        <v>0</v>
      </c>
      <c r="AR160" s="24" t="s">
        <v>92</v>
      </c>
      <c r="AT160" s="24" t="s">
        <v>166</v>
      </c>
      <c r="AU160" s="24" t="s">
        <v>86</v>
      </c>
      <c r="AY160" s="24" t="s">
        <v>165</v>
      </c>
      <c r="BE160" s="138">
        <f>IF(U160="základná",N160,0)</f>
        <v>0</v>
      </c>
      <c r="BF160" s="138">
        <f>IF(U160="znížená",N160,0)</f>
        <v>0</v>
      </c>
      <c r="BG160" s="138">
        <f>IF(U160="zákl. prenesená",N160,0)</f>
        <v>0</v>
      </c>
      <c r="BH160" s="138">
        <f>IF(U160="zníž. prenesená",N160,0)</f>
        <v>0</v>
      </c>
      <c r="BI160" s="138">
        <f>IF(U160="nulová",N160,0)</f>
        <v>0</v>
      </c>
      <c r="BJ160" s="24" t="s">
        <v>86</v>
      </c>
      <c r="BK160" s="224">
        <f>ROUND(L160*K160,3)</f>
        <v>0</v>
      </c>
      <c r="BL160" s="24" t="s">
        <v>92</v>
      </c>
      <c r="BM160" s="24" t="s">
        <v>1515</v>
      </c>
    </row>
    <row r="161" s="1" customFormat="1" ht="38.25" customHeight="1">
      <c r="B161" s="179"/>
      <c r="C161" s="215" t="s">
        <v>303</v>
      </c>
      <c r="D161" s="215" t="s">
        <v>166</v>
      </c>
      <c r="E161" s="216" t="s">
        <v>1516</v>
      </c>
      <c r="F161" s="217" t="s">
        <v>1517</v>
      </c>
      <c r="G161" s="217"/>
      <c r="H161" s="217"/>
      <c r="I161" s="217"/>
      <c r="J161" s="218" t="s">
        <v>297</v>
      </c>
      <c r="K161" s="219">
        <v>1</v>
      </c>
      <c r="L161" s="220">
        <v>0</v>
      </c>
      <c r="M161" s="220"/>
      <c r="N161" s="219">
        <f>ROUND(L161*K161,3)</f>
        <v>0</v>
      </c>
      <c r="O161" s="219"/>
      <c r="P161" s="219"/>
      <c r="Q161" s="219"/>
      <c r="R161" s="183"/>
      <c r="T161" s="221" t="s">
        <v>5</v>
      </c>
      <c r="U161" s="58" t="s">
        <v>44</v>
      </c>
      <c r="V161" s="49"/>
      <c r="W161" s="222">
        <f>V161*K161</f>
        <v>0</v>
      </c>
      <c r="X161" s="222">
        <v>0.094888440000000004</v>
      </c>
      <c r="Y161" s="222">
        <f>X161*K161</f>
        <v>0.094888440000000004</v>
      </c>
      <c r="Z161" s="222">
        <v>0</v>
      </c>
      <c r="AA161" s="223">
        <f>Z161*K161</f>
        <v>0</v>
      </c>
      <c r="AR161" s="24" t="s">
        <v>92</v>
      </c>
      <c r="AT161" s="24" t="s">
        <v>166</v>
      </c>
      <c r="AU161" s="24" t="s">
        <v>86</v>
      </c>
      <c r="AY161" s="24" t="s">
        <v>165</v>
      </c>
      <c r="BE161" s="138">
        <f>IF(U161="základná",N161,0)</f>
        <v>0</v>
      </c>
      <c r="BF161" s="138">
        <f>IF(U161="znížená",N161,0)</f>
        <v>0</v>
      </c>
      <c r="BG161" s="138">
        <f>IF(U161="zákl. prenesená",N161,0)</f>
        <v>0</v>
      </c>
      <c r="BH161" s="138">
        <f>IF(U161="zníž. prenesená",N161,0)</f>
        <v>0</v>
      </c>
      <c r="BI161" s="138">
        <f>IF(U161="nulová",N161,0)</f>
        <v>0</v>
      </c>
      <c r="BJ161" s="24" t="s">
        <v>86</v>
      </c>
      <c r="BK161" s="224">
        <f>ROUND(L161*K161,3)</f>
        <v>0</v>
      </c>
      <c r="BL161" s="24" t="s">
        <v>92</v>
      </c>
      <c r="BM161" s="24" t="s">
        <v>1518</v>
      </c>
    </row>
    <row r="162" s="9" customFormat="1" ht="29.88" customHeight="1">
      <c r="B162" s="201"/>
      <c r="C162" s="202"/>
      <c r="D162" s="212" t="s">
        <v>1455</v>
      </c>
      <c r="E162" s="212"/>
      <c r="F162" s="212"/>
      <c r="G162" s="212"/>
      <c r="H162" s="212"/>
      <c r="I162" s="212"/>
      <c r="J162" s="212"/>
      <c r="K162" s="212"/>
      <c r="L162" s="212"/>
      <c r="M162" s="212"/>
      <c r="N162" s="225">
        <f>BK162</f>
        <v>0</v>
      </c>
      <c r="O162" s="226"/>
      <c r="P162" s="226"/>
      <c r="Q162" s="226"/>
      <c r="R162" s="205"/>
      <c r="T162" s="206"/>
      <c r="U162" s="202"/>
      <c r="V162" s="202"/>
      <c r="W162" s="207">
        <f>SUM(W163:W176)</f>
        <v>0</v>
      </c>
      <c r="X162" s="202"/>
      <c r="Y162" s="207">
        <f>SUM(Y163:Y176)</f>
        <v>3.5626199999999999</v>
      </c>
      <c r="Z162" s="202"/>
      <c r="AA162" s="208">
        <f>SUM(AA163:AA176)</f>
        <v>0</v>
      </c>
      <c r="AR162" s="209" t="s">
        <v>83</v>
      </c>
      <c r="AT162" s="210" t="s">
        <v>76</v>
      </c>
      <c r="AU162" s="210" t="s">
        <v>83</v>
      </c>
      <c r="AY162" s="209" t="s">
        <v>165</v>
      </c>
      <c r="BK162" s="211">
        <f>SUM(BK163:BK176)</f>
        <v>0</v>
      </c>
    </row>
    <row r="163" s="1" customFormat="1" ht="38.25" customHeight="1">
      <c r="B163" s="179"/>
      <c r="C163" s="215" t="s">
        <v>311</v>
      </c>
      <c r="D163" s="215" t="s">
        <v>166</v>
      </c>
      <c r="E163" s="216" t="s">
        <v>1519</v>
      </c>
      <c r="F163" s="217" t="s">
        <v>1520</v>
      </c>
      <c r="G163" s="217"/>
      <c r="H163" s="217"/>
      <c r="I163" s="217"/>
      <c r="J163" s="218" t="s">
        <v>286</v>
      </c>
      <c r="K163" s="219">
        <v>20</v>
      </c>
      <c r="L163" s="220">
        <v>0</v>
      </c>
      <c r="M163" s="220"/>
      <c r="N163" s="219">
        <f>ROUND(L163*K163,3)</f>
        <v>0</v>
      </c>
      <c r="O163" s="219"/>
      <c r="P163" s="219"/>
      <c r="Q163" s="219"/>
      <c r="R163" s="183"/>
      <c r="T163" s="221" t="s">
        <v>5</v>
      </c>
      <c r="U163" s="58" t="s">
        <v>44</v>
      </c>
      <c r="V163" s="49"/>
      <c r="W163" s="222">
        <f>V163*K163</f>
        <v>0</v>
      </c>
      <c r="X163" s="222">
        <v>1.0000000000000001E-05</v>
      </c>
      <c r="Y163" s="222">
        <f>X163*K163</f>
        <v>0.00020000000000000001</v>
      </c>
      <c r="Z163" s="222">
        <v>0</v>
      </c>
      <c r="AA163" s="223">
        <f>Z163*K163</f>
        <v>0</v>
      </c>
      <c r="AR163" s="24" t="s">
        <v>92</v>
      </c>
      <c r="AT163" s="24" t="s">
        <v>166</v>
      </c>
      <c r="AU163" s="24" t="s">
        <v>86</v>
      </c>
      <c r="AY163" s="24" t="s">
        <v>165</v>
      </c>
      <c r="BE163" s="138">
        <f>IF(U163="základná",N163,0)</f>
        <v>0</v>
      </c>
      <c r="BF163" s="138">
        <f>IF(U163="znížená",N163,0)</f>
        <v>0</v>
      </c>
      <c r="BG163" s="138">
        <f>IF(U163="zákl. prenesená",N163,0)</f>
        <v>0</v>
      </c>
      <c r="BH163" s="138">
        <f>IF(U163="zníž. prenesená",N163,0)</f>
        <v>0</v>
      </c>
      <c r="BI163" s="138">
        <f>IF(U163="nulová",N163,0)</f>
        <v>0</v>
      </c>
      <c r="BJ163" s="24" t="s">
        <v>86</v>
      </c>
      <c r="BK163" s="224">
        <f>ROUND(L163*K163,3)</f>
        <v>0</v>
      </c>
      <c r="BL163" s="24" t="s">
        <v>92</v>
      </c>
      <c r="BM163" s="24" t="s">
        <v>1521</v>
      </c>
    </row>
    <row r="164" s="1" customFormat="1" ht="25.5" customHeight="1">
      <c r="B164" s="179"/>
      <c r="C164" s="266" t="s">
        <v>315</v>
      </c>
      <c r="D164" s="266" t="s">
        <v>294</v>
      </c>
      <c r="E164" s="267" t="s">
        <v>1522</v>
      </c>
      <c r="F164" s="268" t="s">
        <v>1523</v>
      </c>
      <c r="G164" s="268"/>
      <c r="H164" s="268"/>
      <c r="I164" s="268"/>
      <c r="J164" s="269" t="s">
        <v>297</v>
      </c>
      <c r="K164" s="270">
        <v>20</v>
      </c>
      <c r="L164" s="271">
        <v>0</v>
      </c>
      <c r="M164" s="271"/>
      <c r="N164" s="270">
        <f>ROUND(L164*K164,3)</f>
        <v>0</v>
      </c>
      <c r="O164" s="219"/>
      <c r="P164" s="219"/>
      <c r="Q164" s="219"/>
      <c r="R164" s="183"/>
      <c r="T164" s="221" t="s">
        <v>5</v>
      </c>
      <c r="U164" s="58" t="s">
        <v>44</v>
      </c>
      <c r="V164" s="49"/>
      <c r="W164" s="222">
        <f>V164*K164</f>
        <v>0</v>
      </c>
      <c r="X164" s="222">
        <v>0.0030799999999999998</v>
      </c>
      <c r="Y164" s="222">
        <f>X164*K164</f>
        <v>0.061599999999999995</v>
      </c>
      <c r="Z164" s="222">
        <v>0</v>
      </c>
      <c r="AA164" s="223">
        <f>Z164*K164</f>
        <v>0</v>
      </c>
      <c r="AR164" s="24" t="s">
        <v>104</v>
      </c>
      <c r="AT164" s="24" t="s">
        <v>294</v>
      </c>
      <c r="AU164" s="24" t="s">
        <v>86</v>
      </c>
      <c r="AY164" s="24" t="s">
        <v>165</v>
      </c>
      <c r="BE164" s="138">
        <f>IF(U164="základná",N164,0)</f>
        <v>0</v>
      </c>
      <c r="BF164" s="138">
        <f>IF(U164="znížená",N164,0)</f>
        <v>0</v>
      </c>
      <c r="BG164" s="138">
        <f>IF(U164="zákl. prenesená",N164,0)</f>
        <v>0</v>
      </c>
      <c r="BH164" s="138">
        <f>IF(U164="zníž. prenesená",N164,0)</f>
        <v>0</v>
      </c>
      <c r="BI164" s="138">
        <f>IF(U164="nulová",N164,0)</f>
        <v>0</v>
      </c>
      <c r="BJ164" s="24" t="s">
        <v>86</v>
      </c>
      <c r="BK164" s="224">
        <f>ROUND(L164*K164,3)</f>
        <v>0</v>
      </c>
      <c r="BL164" s="24" t="s">
        <v>92</v>
      </c>
      <c r="BM164" s="24" t="s">
        <v>1524</v>
      </c>
    </row>
    <row r="165" s="1" customFormat="1" ht="38.25" customHeight="1">
      <c r="B165" s="179"/>
      <c r="C165" s="215" t="s">
        <v>10</v>
      </c>
      <c r="D165" s="215" t="s">
        <v>166</v>
      </c>
      <c r="E165" s="216" t="s">
        <v>1525</v>
      </c>
      <c r="F165" s="217" t="s">
        <v>1526</v>
      </c>
      <c r="G165" s="217"/>
      <c r="H165" s="217"/>
      <c r="I165" s="217"/>
      <c r="J165" s="218" t="s">
        <v>297</v>
      </c>
      <c r="K165" s="219">
        <v>1</v>
      </c>
      <c r="L165" s="220">
        <v>0</v>
      </c>
      <c r="M165" s="220"/>
      <c r="N165" s="219">
        <f>ROUND(L165*K165,3)</f>
        <v>0</v>
      </c>
      <c r="O165" s="219"/>
      <c r="P165" s="219"/>
      <c r="Q165" s="219"/>
      <c r="R165" s="183"/>
      <c r="T165" s="221" t="s">
        <v>5</v>
      </c>
      <c r="U165" s="58" t="s">
        <v>44</v>
      </c>
      <c r="V165" s="49"/>
      <c r="W165" s="222">
        <f>V165*K165</f>
        <v>0</v>
      </c>
      <c r="X165" s="222">
        <v>0</v>
      </c>
      <c r="Y165" s="222">
        <f>X165*K165</f>
        <v>0</v>
      </c>
      <c r="Z165" s="222">
        <v>0</v>
      </c>
      <c r="AA165" s="223">
        <f>Z165*K165</f>
        <v>0</v>
      </c>
      <c r="AR165" s="24" t="s">
        <v>92</v>
      </c>
      <c r="AT165" s="24" t="s">
        <v>166</v>
      </c>
      <c r="AU165" s="24" t="s">
        <v>86</v>
      </c>
      <c r="AY165" s="24" t="s">
        <v>165</v>
      </c>
      <c r="BE165" s="138">
        <f>IF(U165="základná",N165,0)</f>
        <v>0</v>
      </c>
      <c r="BF165" s="138">
        <f>IF(U165="znížená",N165,0)</f>
        <v>0</v>
      </c>
      <c r="BG165" s="138">
        <f>IF(U165="zákl. prenesená",N165,0)</f>
        <v>0</v>
      </c>
      <c r="BH165" s="138">
        <f>IF(U165="zníž. prenesená",N165,0)</f>
        <v>0</v>
      </c>
      <c r="BI165" s="138">
        <f>IF(U165="nulová",N165,0)</f>
        <v>0</v>
      </c>
      <c r="BJ165" s="24" t="s">
        <v>86</v>
      </c>
      <c r="BK165" s="224">
        <f>ROUND(L165*K165,3)</f>
        <v>0</v>
      </c>
      <c r="BL165" s="24" t="s">
        <v>92</v>
      </c>
      <c r="BM165" s="24" t="s">
        <v>1527</v>
      </c>
    </row>
    <row r="166" s="1" customFormat="1" ht="63.75" customHeight="1">
      <c r="B166" s="179"/>
      <c r="C166" s="266" t="s">
        <v>324</v>
      </c>
      <c r="D166" s="266" t="s">
        <v>294</v>
      </c>
      <c r="E166" s="267" t="s">
        <v>1528</v>
      </c>
      <c r="F166" s="268" t="s">
        <v>1529</v>
      </c>
      <c r="G166" s="268"/>
      <c r="H166" s="268"/>
      <c r="I166" s="268"/>
      <c r="J166" s="269" t="s">
        <v>297</v>
      </c>
      <c r="K166" s="270">
        <v>1</v>
      </c>
      <c r="L166" s="271">
        <v>0</v>
      </c>
      <c r="M166" s="271"/>
      <c r="N166" s="270">
        <f>ROUND(L166*K166,3)</f>
        <v>0</v>
      </c>
      <c r="O166" s="219"/>
      <c r="P166" s="219"/>
      <c r="Q166" s="219"/>
      <c r="R166" s="183"/>
      <c r="T166" s="221" t="s">
        <v>5</v>
      </c>
      <c r="U166" s="58" t="s">
        <v>44</v>
      </c>
      <c r="V166" s="49"/>
      <c r="W166" s="222">
        <f>V166*K166</f>
        <v>0</v>
      </c>
      <c r="X166" s="222">
        <v>3.3999999999999999</v>
      </c>
      <c r="Y166" s="222">
        <f>X166*K166</f>
        <v>3.3999999999999999</v>
      </c>
      <c r="Z166" s="222">
        <v>0</v>
      </c>
      <c r="AA166" s="223">
        <f>Z166*K166</f>
        <v>0</v>
      </c>
      <c r="AR166" s="24" t="s">
        <v>104</v>
      </c>
      <c r="AT166" s="24" t="s">
        <v>294</v>
      </c>
      <c r="AU166" s="24" t="s">
        <v>86</v>
      </c>
      <c r="AY166" s="24" t="s">
        <v>165</v>
      </c>
      <c r="BE166" s="138">
        <f>IF(U166="základná",N166,0)</f>
        <v>0</v>
      </c>
      <c r="BF166" s="138">
        <f>IF(U166="znížená",N166,0)</f>
        <v>0</v>
      </c>
      <c r="BG166" s="138">
        <f>IF(U166="zákl. prenesená",N166,0)</f>
        <v>0</v>
      </c>
      <c r="BH166" s="138">
        <f>IF(U166="zníž. prenesená",N166,0)</f>
        <v>0</v>
      </c>
      <c r="BI166" s="138">
        <f>IF(U166="nulová",N166,0)</f>
        <v>0</v>
      </c>
      <c r="BJ166" s="24" t="s">
        <v>86</v>
      </c>
      <c r="BK166" s="224">
        <f>ROUND(L166*K166,3)</f>
        <v>0</v>
      </c>
      <c r="BL166" s="24" t="s">
        <v>92</v>
      </c>
      <c r="BM166" s="24" t="s">
        <v>1530</v>
      </c>
    </row>
    <row r="167" s="1" customFormat="1" ht="38.25" customHeight="1">
      <c r="B167" s="179"/>
      <c r="C167" s="215" t="s">
        <v>328</v>
      </c>
      <c r="D167" s="215" t="s">
        <v>166</v>
      </c>
      <c r="E167" s="216" t="s">
        <v>1531</v>
      </c>
      <c r="F167" s="217" t="s">
        <v>1532</v>
      </c>
      <c r="G167" s="217"/>
      <c r="H167" s="217"/>
      <c r="I167" s="217"/>
      <c r="J167" s="218" t="s">
        <v>297</v>
      </c>
      <c r="K167" s="219">
        <v>1</v>
      </c>
      <c r="L167" s="220">
        <v>0</v>
      </c>
      <c r="M167" s="220"/>
      <c r="N167" s="219">
        <f>ROUND(L167*K167,3)</f>
        <v>0</v>
      </c>
      <c r="O167" s="219"/>
      <c r="P167" s="219"/>
      <c r="Q167" s="219"/>
      <c r="R167" s="183"/>
      <c r="T167" s="221" t="s">
        <v>5</v>
      </c>
      <c r="U167" s="58" t="s">
        <v>44</v>
      </c>
      <c r="V167" s="49"/>
      <c r="W167" s="222">
        <f>V167*K167</f>
        <v>0</v>
      </c>
      <c r="X167" s="222">
        <v>0</v>
      </c>
      <c r="Y167" s="222">
        <f>X167*K167</f>
        <v>0</v>
      </c>
      <c r="Z167" s="222">
        <v>0</v>
      </c>
      <c r="AA167" s="223">
        <f>Z167*K167</f>
        <v>0</v>
      </c>
      <c r="AR167" s="24" t="s">
        <v>92</v>
      </c>
      <c r="AT167" s="24" t="s">
        <v>166</v>
      </c>
      <c r="AU167" s="24" t="s">
        <v>86</v>
      </c>
      <c r="AY167" s="24" t="s">
        <v>165</v>
      </c>
      <c r="BE167" s="138">
        <f>IF(U167="základná",N167,0)</f>
        <v>0</v>
      </c>
      <c r="BF167" s="138">
        <f>IF(U167="znížená",N167,0)</f>
        <v>0</v>
      </c>
      <c r="BG167" s="138">
        <f>IF(U167="zákl. prenesená",N167,0)</f>
        <v>0</v>
      </c>
      <c r="BH167" s="138">
        <f>IF(U167="zníž. prenesená",N167,0)</f>
        <v>0</v>
      </c>
      <c r="BI167" s="138">
        <f>IF(U167="nulová",N167,0)</f>
        <v>0</v>
      </c>
      <c r="BJ167" s="24" t="s">
        <v>86</v>
      </c>
      <c r="BK167" s="224">
        <f>ROUND(L167*K167,3)</f>
        <v>0</v>
      </c>
      <c r="BL167" s="24" t="s">
        <v>92</v>
      </c>
      <c r="BM167" s="24" t="s">
        <v>1533</v>
      </c>
    </row>
    <row r="168" s="1" customFormat="1" ht="25.5" customHeight="1">
      <c r="B168" s="179"/>
      <c r="C168" s="266" t="s">
        <v>332</v>
      </c>
      <c r="D168" s="266" t="s">
        <v>294</v>
      </c>
      <c r="E168" s="267" t="s">
        <v>1534</v>
      </c>
      <c r="F168" s="268" t="s">
        <v>1535</v>
      </c>
      <c r="G168" s="268"/>
      <c r="H168" s="268"/>
      <c r="I168" s="268"/>
      <c r="J168" s="269" t="s">
        <v>297</v>
      </c>
      <c r="K168" s="270">
        <v>2</v>
      </c>
      <c r="L168" s="271">
        <v>0</v>
      </c>
      <c r="M168" s="271"/>
      <c r="N168" s="270">
        <f>ROUND(L168*K168,3)</f>
        <v>0</v>
      </c>
      <c r="O168" s="219"/>
      <c r="P168" s="219"/>
      <c r="Q168" s="219"/>
      <c r="R168" s="183"/>
      <c r="T168" s="221" t="s">
        <v>5</v>
      </c>
      <c r="U168" s="58" t="s">
        <v>44</v>
      </c>
      <c r="V168" s="49"/>
      <c r="W168" s="222">
        <f>V168*K168</f>
        <v>0</v>
      </c>
      <c r="X168" s="222">
        <v>0.014489999999999999</v>
      </c>
      <c r="Y168" s="222">
        <f>X168*K168</f>
        <v>0.028979999999999999</v>
      </c>
      <c r="Z168" s="222">
        <v>0</v>
      </c>
      <c r="AA168" s="223">
        <f>Z168*K168</f>
        <v>0</v>
      </c>
      <c r="AR168" s="24" t="s">
        <v>104</v>
      </c>
      <c r="AT168" s="24" t="s">
        <v>294</v>
      </c>
      <c r="AU168" s="24" t="s">
        <v>86</v>
      </c>
      <c r="AY168" s="24" t="s">
        <v>165</v>
      </c>
      <c r="BE168" s="138">
        <f>IF(U168="základná",N168,0)</f>
        <v>0</v>
      </c>
      <c r="BF168" s="138">
        <f>IF(U168="znížená",N168,0)</f>
        <v>0</v>
      </c>
      <c r="BG168" s="138">
        <f>IF(U168="zákl. prenesená",N168,0)</f>
        <v>0</v>
      </c>
      <c r="BH168" s="138">
        <f>IF(U168="zníž. prenesená",N168,0)</f>
        <v>0</v>
      </c>
      <c r="BI168" s="138">
        <f>IF(U168="nulová",N168,0)</f>
        <v>0</v>
      </c>
      <c r="BJ168" s="24" t="s">
        <v>86</v>
      </c>
      <c r="BK168" s="224">
        <f>ROUND(L168*K168,3)</f>
        <v>0</v>
      </c>
      <c r="BL168" s="24" t="s">
        <v>92</v>
      </c>
      <c r="BM168" s="24" t="s">
        <v>1536</v>
      </c>
    </row>
    <row r="169" s="1" customFormat="1" ht="25.5" customHeight="1">
      <c r="B169" s="179"/>
      <c r="C169" s="266" t="s">
        <v>337</v>
      </c>
      <c r="D169" s="266" t="s">
        <v>294</v>
      </c>
      <c r="E169" s="267" t="s">
        <v>1537</v>
      </c>
      <c r="F169" s="268" t="s">
        <v>1538</v>
      </c>
      <c r="G169" s="268"/>
      <c r="H169" s="268"/>
      <c r="I169" s="268"/>
      <c r="J169" s="269" t="s">
        <v>297</v>
      </c>
      <c r="K169" s="270">
        <v>1</v>
      </c>
      <c r="L169" s="271">
        <v>0</v>
      </c>
      <c r="M169" s="271"/>
      <c r="N169" s="270">
        <f>ROUND(L169*K169,3)</f>
        <v>0</v>
      </c>
      <c r="O169" s="219"/>
      <c r="P169" s="219"/>
      <c r="Q169" s="219"/>
      <c r="R169" s="183"/>
      <c r="T169" s="221" t="s">
        <v>5</v>
      </c>
      <c r="U169" s="58" t="s">
        <v>44</v>
      </c>
      <c r="V169" s="49"/>
      <c r="W169" s="222">
        <f>V169*K169</f>
        <v>0</v>
      </c>
      <c r="X169" s="222">
        <v>0.0077999999999999996</v>
      </c>
      <c r="Y169" s="222">
        <f>X169*K169</f>
        <v>0.0077999999999999996</v>
      </c>
      <c r="Z169" s="222">
        <v>0</v>
      </c>
      <c r="AA169" s="223">
        <f>Z169*K169</f>
        <v>0</v>
      </c>
      <c r="AR169" s="24" t="s">
        <v>104</v>
      </c>
      <c r="AT169" s="24" t="s">
        <v>294</v>
      </c>
      <c r="AU169" s="24" t="s">
        <v>86</v>
      </c>
      <c r="AY169" s="24" t="s">
        <v>165</v>
      </c>
      <c r="BE169" s="138">
        <f>IF(U169="základná",N169,0)</f>
        <v>0</v>
      </c>
      <c r="BF169" s="138">
        <f>IF(U169="znížená",N169,0)</f>
        <v>0</v>
      </c>
      <c r="BG169" s="138">
        <f>IF(U169="zákl. prenesená",N169,0)</f>
        <v>0</v>
      </c>
      <c r="BH169" s="138">
        <f>IF(U169="zníž. prenesená",N169,0)</f>
        <v>0</v>
      </c>
      <c r="BI169" s="138">
        <f>IF(U169="nulová",N169,0)</f>
        <v>0</v>
      </c>
      <c r="BJ169" s="24" t="s">
        <v>86</v>
      </c>
      <c r="BK169" s="224">
        <f>ROUND(L169*K169,3)</f>
        <v>0</v>
      </c>
      <c r="BL169" s="24" t="s">
        <v>92</v>
      </c>
      <c r="BM169" s="24" t="s">
        <v>1539</v>
      </c>
    </row>
    <row r="170" s="1" customFormat="1" ht="25.5" customHeight="1">
      <c r="B170" s="179"/>
      <c r="C170" s="266" t="s">
        <v>341</v>
      </c>
      <c r="D170" s="266" t="s">
        <v>294</v>
      </c>
      <c r="E170" s="267" t="s">
        <v>1540</v>
      </c>
      <c r="F170" s="268" t="s">
        <v>1541</v>
      </c>
      <c r="G170" s="268"/>
      <c r="H170" s="268"/>
      <c r="I170" s="268"/>
      <c r="J170" s="269" t="s">
        <v>297</v>
      </c>
      <c r="K170" s="270">
        <v>1</v>
      </c>
      <c r="L170" s="271">
        <v>0</v>
      </c>
      <c r="M170" s="271"/>
      <c r="N170" s="270">
        <f>ROUND(L170*K170,3)</f>
        <v>0</v>
      </c>
      <c r="O170" s="219"/>
      <c r="P170" s="219"/>
      <c r="Q170" s="219"/>
      <c r="R170" s="183"/>
      <c r="T170" s="221" t="s">
        <v>5</v>
      </c>
      <c r="U170" s="58" t="s">
        <v>44</v>
      </c>
      <c r="V170" s="49"/>
      <c r="W170" s="222">
        <f>V170*K170</f>
        <v>0</v>
      </c>
      <c r="X170" s="222">
        <v>0.00265</v>
      </c>
      <c r="Y170" s="222">
        <f>X170*K170</f>
        <v>0.00265</v>
      </c>
      <c r="Z170" s="222">
        <v>0</v>
      </c>
      <c r="AA170" s="223">
        <f>Z170*K170</f>
        <v>0</v>
      </c>
      <c r="AR170" s="24" t="s">
        <v>104</v>
      </c>
      <c r="AT170" s="24" t="s">
        <v>294</v>
      </c>
      <c r="AU170" s="24" t="s">
        <v>86</v>
      </c>
      <c r="AY170" s="24" t="s">
        <v>165</v>
      </c>
      <c r="BE170" s="138">
        <f>IF(U170="základná",N170,0)</f>
        <v>0</v>
      </c>
      <c r="BF170" s="138">
        <f>IF(U170="znížená",N170,0)</f>
        <v>0</v>
      </c>
      <c r="BG170" s="138">
        <f>IF(U170="zákl. prenesená",N170,0)</f>
        <v>0</v>
      </c>
      <c r="BH170" s="138">
        <f>IF(U170="zníž. prenesená",N170,0)</f>
        <v>0</v>
      </c>
      <c r="BI170" s="138">
        <f>IF(U170="nulová",N170,0)</f>
        <v>0</v>
      </c>
      <c r="BJ170" s="24" t="s">
        <v>86</v>
      </c>
      <c r="BK170" s="224">
        <f>ROUND(L170*K170,3)</f>
        <v>0</v>
      </c>
      <c r="BL170" s="24" t="s">
        <v>92</v>
      </c>
      <c r="BM170" s="24" t="s">
        <v>1542</v>
      </c>
    </row>
    <row r="171" s="1" customFormat="1" ht="25.5" customHeight="1">
      <c r="B171" s="179"/>
      <c r="C171" s="266" t="s">
        <v>346</v>
      </c>
      <c r="D171" s="266" t="s">
        <v>294</v>
      </c>
      <c r="E171" s="267" t="s">
        <v>1543</v>
      </c>
      <c r="F171" s="268" t="s">
        <v>1544</v>
      </c>
      <c r="G171" s="268"/>
      <c r="H171" s="268"/>
      <c r="I171" s="268"/>
      <c r="J171" s="269" t="s">
        <v>297</v>
      </c>
      <c r="K171" s="270">
        <v>2</v>
      </c>
      <c r="L171" s="271">
        <v>0</v>
      </c>
      <c r="M171" s="271"/>
      <c r="N171" s="270">
        <f>ROUND(L171*K171,3)</f>
        <v>0</v>
      </c>
      <c r="O171" s="219"/>
      <c r="P171" s="219"/>
      <c r="Q171" s="219"/>
      <c r="R171" s="183"/>
      <c r="T171" s="221" t="s">
        <v>5</v>
      </c>
      <c r="U171" s="58" t="s">
        <v>44</v>
      </c>
      <c r="V171" s="49"/>
      <c r="W171" s="222">
        <f>V171*K171</f>
        <v>0</v>
      </c>
      <c r="X171" s="222">
        <v>0.00066</v>
      </c>
      <c r="Y171" s="222">
        <f>X171*K171</f>
        <v>0.00132</v>
      </c>
      <c r="Z171" s="222">
        <v>0</v>
      </c>
      <c r="AA171" s="223">
        <f>Z171*K171</f>
        <v>0</v>
      </c>
      <c r="AR171" s="24" t="s">
        <v>104</v>
      </c>
      <c r="AT171" s="24" t="s">
        <v>294</v>
      </c>
      <c r="AU171" s="24" t="s">
        <v>86</v>
      </c>
      <c r="AY171" s="24" t="s">
        <v>165</v>
      </c>
      <c r="BE171" s="138">
        <f>IF(U171="základná",N171,0)</f>
        <v>0</v>
      </c>
      <c r="BF171" s="138">
        <f>IF(U171="znížená",N171,0)</f>
        <v>0</v>
      </c>
      <c r="BG171" s="138">
        <f>IF(U171="zákl. prenesená",N171,0)</f>
        <v>0</v>
      </c>
      <c r="BH171" s="138">
        <f>IF(U171="zníž. prenesená",N171,0)</f>
        <v>0</v>
      </c>
      <c r="BI171" s="138">
        <f>IF(U171="nulová",N171,0)</f>
        <v>0</v>
      </c>
      <c r="BJ171" s="24" t="s">
        <v>86</v>
      </c>
      <c r="BK171" s="224">
        <f>ROUND(L171*K171,3)</f>
        <v>0</v>
      </c>
      <c r="BL171" s="24" t="s">
        <v>92</v>
      </c>
      <c r="BM171" s="24" t="s">
        <v>1545</v>
      </c>
    </row>
    <row r="172" s="1" customFormat="1" ht="38.25" customHeight="1">
      <c r="B172" s="179"/>
      <c r="C172" s="215" t="s">
        <v>350</v>
      </c>
      <c r="D172" s="215" t="s">
        <v>166</v>
      </c>
      <c r="E172" s="216" t="s">
        <v>1546</v>
      </c>
      <c r="F172" s="217" t="s">
        <v>1547</v>
      </c>
      <c r="G172" s="217"/>
      <c r="H172" s="217"/>
      <c r="I172" s="217"/>
      <c r="J172" s="218" t="s">
        <v>297</v>
      </c>
      <c r="K172" s="219">
        <v>1</v>
      </c>
      <c r="L172" s="220">
        <v>0</v>
      </c>
      <c r="M172" s="220"/>
      <c r="N172" s="219">
        <f>ROUND(L172*K172,3)</f>
        <v>0</v>
      </c>
      <c r="O172" s="219"/>
      <c r="P172" s="219"/>
      <c r="Q172" s="219"/>
      <c r="R172" s="183"/>
      <c r="T172" s="221" t="s">
        <v>5</v>
      </c>
      <c r="U172" s="58" t="s">
        <v>44</v>
      </c>
      <c r="V172" s="49"/>
      <c r="W172" s="222">
        <f>V172*K172</f>
        <v>0</v>
      </c>
      <c r="X172" s="222">
        <v>0</v>
      </c>
      <c r="Y172" s="222">
        <f>X172*K172</f>
        <v>0</v>
      </c>
      <c r="Z172" s="222">
        <v>0</v>
      </c>
      <c r="AA172" s="223">
        <f>Z172*K172</f>
        <v>0</v>
      </c>
      <c r="AR172" s="24" t="s">
        <v>92</v>
      </c>
      <c r="AT172" s="24" t="s">
        <v>166</v>
      </c>
      <c r="AU172" s="24" t="s">
        <v>86</v>
      </c>
      <c r="AY172" s="24" t="s">
        <v>165</v>
      </c>
      <c r="BE172" s="138">
        <f>IF(U172="základná",N172,0)</f>
        <v>0</v>
      </c>
      <c r="BF172" s="138">
        <f>IF(U172="znížená",N172,0)</f>
        <v>0</v>
      </c>
      <c r="BG172" s="138">
        <f>IF(U172="zákl. prenesená",N172,0)</f>
        <v>0</v>
      </c>
      <c r="BH172" s="138">
        <f>IF(U172="zníž. prenesená",N172,0)</f>
        <v>0</v>
      </c>
      <c r="BI172" s="138">
        <f>IF(U172="nulová",N172,0)</f>
        <v>0</v>
      </c>
      <c r="BJ172" s="24" t="s">
        <v>86</v>
      </c>
      <c r="BK172" s="224">
        <f>ROUND(L172*K172,3)</f>
        <v>0</v>
      </c>
      <c r="BL172" s="24" t="s">
        <v>92</v>
      </c>
      <c r="BM172" s="24" t="s">
        <v>1548</v>
      </c>
    </row>
    <row r="173" s="1" customFormat="1" ht="25.5" customHeight="1">
      <c r="B173" s="179"/>
      <c r="C173" s="266" t="s">
        <v>354</v>
      </c>
      <c r="D173" s="266" t="s">
        <v>294</v>
      </c>
      <c r="E173" s="267" t="s">
        <v>1549</v>
      </c>
      <c r="F173" s="268" t="s">
        <v>1550</v>
      </c>
      <c r="G173" s="268"/>
      <c r="H173" s="268"/>
      <c r="I173" s="268"/>
      <c r="J173" s="269" t="s">
        <v>286</v>
      </c>
      <c r="K173" s="270">
        <v>2</v>
      </c>
      <c r="L173" s="271">
        <v>0</v>
      </c>
      <c r="M173" s="271"/>
      <c r="N173" s="270">
        <f>ROUND(L173*K173,3)</f>
        <v>0</v>
      </c>
      <c r="O173" s="219"/>
      <c r="P173" s="219"/>
      <c r="Q173" s="219"/>
      <c r="R173" s="183"/>
      <c r="T173" s="221" t="s">
        <v>5</v>
      </c>
      <c r="U173" s="58" t="s">
        <v>44</v>
      </c>
      <c r="V173" s="49"/>
      <c r="W173" s="222">
        <f>V173*K173</f>
        <v>0</v>
      </c>
      <c r="X173" s="222">
        <v>0.013520000000000001</v>
      </c>
      <c r="Y173" s="222">
        <f>X173*K173</f>
        <v>0.027040000000000002</v>
      </c>
      <c r="Z173" s="222">
        <v>0</v>
      </c>
      <c r="AA173" s="223">
        <f>Z173*K173</f>
        <v>0</v>
      </c>
      <c r="AR173" s="24" t="s">
        <v>104</v>
      </c>
      <c r="AT173" s="24" t="s">
        <v>294</v>
      </c>
      <c r="AU173" s="24" t="s">
        <v>86</v>
      </c>
      <c r="AY173" s="24" t="s">
        <v>165</v>
      </c>
      <c r="BE173" s="138">
        <f>IF(U173="základná",N173,0)</f>
        <v>0</v>
      </c>
      <c r="BF173" s="138">
        <f>IF(U173="znížená",N173,0)</f>
        <v>0</v>
      </c>
      <c r="BG173" s="138">
        <f>IF(U173="zákl. prenesená",N173,0)</f>
        <v>0</v>
      </c>
      <c r="BH173" s="138">
        <f>IF(U173="zníž. prenesená",N173,0)</f>
        <v>0</v>
      </c>
      <c r="BI173" s="138">
        <f>IF(U173="nulová",N173,0)</f>
        <v>0</v>
      </c>
      <c r="BJ173" s="24" t="s">
        <v>86</v>
      </c>
      <c r="BK173" s="224">
        <f>ROUND(L173*K173,3)</f>
        <v>0</v>
      </c>
      <c r="BL173" s="24" t="s">
        <v>92</v>
      </c>
      <c r="BM173" s="24" t="s">
        <v>1551</v>
      </c>
    </row>
    <row r="174" s="1" customFormat="1" ht="25.5" customHeight="1">
      <c r="B174" s="179"/>
      <c r="C174" s="266" t="s">
        <v>359</v>
      </c>
      <c r="D174" s="266" t="s">
        <v>294</v>
      </c>
      <c r="E174" s="267" t="s">
        <v>1552</v>
      </c>
      <c r="F174" s="268" t="s">
        <v>1553</v>
      </c>
      <c r="G174" s="268"/>
      <c r="H174" s="268"/>
      <c r="I174" s="268"/>
      <c r="J174" s="269" t="s">
        <v>297</v>
      </c>
      <c r="K174" s="270">
        <v>1</v>
      </c>
      <c r="L174" s="271">
        <v>0</v>
      </c>
      <c r="M174" s="271"/>
      <c r="N174" s="270">
        <f>ROUND(L174*K174,3)</f>
        <v>0</v>
      </c>
      <c r="O174" s="219"/>
      <c r="P174" s="219"/>
      <c r="Q174" s="219"/>
      <c r="R174" s="183"/>
      <c r="T174" s="221" t="s">
        <v>5</v>
      </c>
      <c r="U174" s="58" t="s">
        <v>44</v>
      </c>
      <c r="V174" s="49"/>
      <c r="W174" s="222">
        <f>V174*K174</f>
        <v>0</v>
      </c>
      <c r="X174" s="222">
        <v>0.02103</v>
      </c>
      <c r="Y174" s="222">
        <f>X174*K174</f>
        <v>0.02103</v>
      </c>
      <c r="Z174" s="222">
        <v>0</v>
      </c>
      <c r="AA174" s="223">
        <f>Z174*K174</f>
        <v>0</v>
      </c>
      <c r="AR174" s="24" t="s">
        <v>104</v>
      </c>
      <c r="AT174" s="24" t="s">
        <v>294</v>
      </c>
      <c r="AU174" s="24" t="s">
        <v>86</v>
      </c>
      <c r="AY174" s="24" t="s">
        <v>165</v>
      </c>
      <c r="BE174" s="138">
        <f>IF(U174="základná",N174,0)</f>
        <v>0</v>
      </c>
      <c r="BF174" s="138">
        <f>IF(U174="znížená",N174,0)</f>
        <v>0</v>
      </c>
      <c r="BG174" s="138">
        <f>IF(U174="zákl. prenesená",N174,0)</f>
        <v>0</v>
      </c>
      <c r="BH174" s="138">
        <f>IF(U174="zníž. prenesená",N174,0)</f>
        <v>0</v>
      </c>
      <c r="BI174" s="138">
        <f>IF(U174="nulová",N174,0)</f>
        <v>0</v>
      </c>
      <c r="BJ174" s="24" t="s">
        <v>86</v>
      </c>
      <c r="BK174" s="224">
        <f>ROUND(L174*K174,3)</f>
        <v>0</v>
      </c>
      <c r="BL174" s="24" t="s">
        <v>92</v>
      </c>
      <c r="BM174" s="24" t="s">
        <v>1554</v>
      </c>
    </row>
    <row r="175" s="1" customFormat="1" ht="25.5" customHeight="1">
      <c r="B175" s="179"/>
      <c r="C175" s="266" t="s">
        <v>363</v>
      </c>
      <c r="D175" s="266" t="s">
        <v>294</v>
      </c>
      <c r="E175" s="267" t="s">
        <v>1555</v>
      </c>
      <c r="F175" s="268" t="s">
        <v>1556</v>
      </c>
      <c r="G175" s="268"/>
      <c r="H175" s="268"/>
      <c r="I175" s="268"/>
      <c r="J175" s="269" t="s">
        <v>297</v>
      </c>
      <c r="K175" s="270">
        <v>1</v>
      </c>
      <c r="L175" s="271">
        <v>0</v>
      </c>
      <c r="M175" s="271"/>
      <c r="N175" s="270">
        <f>ROUND(L175*K175,3)</f>
        <v>0</v>
      </c>
      <c r="O175" s="219"/>
      <c r="P175" s="219"/>
      <c r="Q175" s="219"/>
      <c r="R175" s="183"/>
      <c r="T175" s="221" t="s">
        <v>5</v>
      </c>
      <c r="U175" s="58" t="s">
        <v>44</v>
      </c>
      <c r="V175" s="49"/>
      <c r="W175" s="222">
        <f>V175*K175</f>
        <v>0</v>
      </c>
      <c r="X175" s="222">
        <v>0.0085000000000000006</v>
      </c>
      <c r="Y175" s="222">
        <f>X175*K175</f>
        <v>0.0085000000000000006</v>
      </c>
      <c r="Z175" s="222">
        <v>0</v>
      </c>
      <c r="AA175" s="223">
        <f>Z175*K175</f>
        <v>0</v>
      </c>
      <c r="AR175" s="24" t="s">
        <v>104</v>
      </c>
      <c r="AT175" s="24" t="s">
        <v>294</v>
      </c>
      <c r="AU175" s="24" t="s">
        <v>86</v>
      </c>
      <c r="AY175" s="24" t="s">
        <v>165</v>
      </c>
      <c r="BE175" s="138">
        <f>IF(U175="základná",N175,0)</f>
        <v>0</v>
      </c>
      <c r="BF175" s="138">
        <f>IF(U175="znížená",N175,0)</f>
        <v>0</v>
      </c>
      <c r="BG175" s="138">
        <f>IF(U175="zákl. prenesená",N175,0)</f>
        <v>0</v>
      </c>
      <c r="BH175" s="138">
        <f>IF(U175="zníž. prenesená",N175,0)</f>
        <v>0</v>
      </c>
      <c r="BI175" s="138">
        <f>IF(U175="nulová",N175,0)</f>
        <v>0</v>
      </c>
      <c r="BJ175" s="24" t="s">
        <v>86</v>
      </c>
      <c r="BK175" s="224">
        <f>ROUND(L175*K175,3)</f>
        <v>0</v>
      </c>
      <c r="BL175" s="24" t="s">
        <v>92</v>
      </c>
      <c r="BM175" s="24" t="s">
        <v>1557</v>
      </c>
    </row>
    <row r="176" s="1" customFormat="1" ht="25.5" customHeight="1">
      <c r="B176" s="179"/>
      <c r="C176" s="266" t="s">
        <v>367</v>
      </c>
      <c r="D176" s="266" t="s">
        <v>294</v>
      </c>
      <c r="E176" s="267" t="s">
        <v>1558</v>
      </c>
      <c r="F176" s="268" t="s">
        <v>1559</v>
      </c>
      <c r="G176" s="268"/>
      <c r="H176" s="268"/>
      <c r="I176" s="268"/>
      <c r="J176" s="269" t="s">
        <v>297</v>
      </c>
      <c r="K176" s="270">
        <v>2</v>
      </c>
      <c r="L176" s="271">
        <v>0</v>
      </c>
      <c r="M176" s="271"/>
      <c r="N176" s="270">
        <f>ROUND(L176*K176,3)</f>
        <v>0</v>
      </c>
      <c r="O176" s="219"/>
      <c r="P176" s="219"/>
      <c r="Q176" s="219"/>
      <c r="R176" s="183"/>
      <c r="T176" s="221" t="s">
        <v>5</v>
      </c>
      <c r="U176" s="58" t="s">
        <v>44</v>
      </c>
      <c r="V176" s="49"/>
      <c r="W176" s="222">
        <f>V176*K176</f>
        <v>0</v>
      </c>
      <c r="X176" s="222">
        <v>0.00175</v>
      </c>
      <c r="Y176" s="222">
        <f>X176*K176</f>
        <v>0.0035000000000000001</v>
      </c>
      <c r="Z176" s="222">
        <v>0</v>
      </c>
      <c r="AA176" s="223">
        <f>Z176*K176</f>
        <v>0</v>
      </c>
      <c r="AR176" s="24" t="s">
        <v>104</v>
      </c>
      <c r="AT176" s="24" t="s">
        <v>294</v>
      </c>
      <c r="AU176" s="24" t="s">
        <v>86</v>
      </c>
      <c r="AY176" s="24" t="s">
        <v>165</v>
      </c>
      <c r="BE176" s="138">
        <f>IF(U176="základná",N176,0)</f>
        <v>0</v>
      </c>
      <c r="BF176" s="138">
        <f>IF(U176="znížená",N176,0)</f>
        <v>0</v>
      </c>
      <c r="BG176" s="138">
        <f>IF(U176="zákl. prenesená",N176,0)</f>
        <v>0</v>
      </c>
      <c r="BH176" s="138">
        <f>IF(U176="zníž. prenesená",N176,0)</f>
        <v>0</v>
      </c>
      <c r="BI176" s="138">
        <f>IF(U176="nulová",N176,0)</f>
        <v>0</v>
      </c>
      <c r="BJ176" s="24" t="s">
        <v>86</v>
      </c>
      <c r="BK176" s="224">
        <f>ROUND(L176*K176,3)</f>
        <v>0</v>
      </c>
      <c r="BL176" s="24" t="s">
        <v>92</v>
      </c>
      <c r="BM176" s="24" t="s">
        <v>1560</v>
      </c>
    </row>
    <row r="177" s="9" customFormat="1" ht="29.88" customHeight="1">
      <c r="B177" s="201"/>
      <c r="C177" s="202"/>
      <c r="D177" s="212" t="s">
        <v>134</v>
      </c>
      <c r="E177" s="212"/>
      <c r="F177" s="212"/>
      <c r="G177" s="212"/>
      <c r="H177" s="212"/>
      <c r="I177" s="212"/>
      <c r="J177" s="212"/>
      <c r="K177" s="212"/>
      <c r="L177" s="212"/>
      <c r="M177" s="212"/>
      <c r="N177" s="225">
        <f>BK177</f>
        <v>0</v>
      </c>
      <c r="O177" s="226"/>
      <c r="P177" s="226"/>
      <c r="Q177" s="226"/>
      <c r="R177" s="205"/>
      <c r="T177" s="206"/>
      <c r="U177" s="202"/>
      <c r="V177" s="202"/>
      <c r="W177" s="207">
        <f>SUM(W178:W179)</f>
        <v>0</v>
      </c>
      <c r="X177" s="202"/>
      <c r="Y177" s="207">
        <f>SUM(Y178:Y179)</f>
        <v>0</v>
      </c>
      <c r="Z177" s="202"/>
      <c r="AA177" s="208">
        <f>SUM(AA178:AA179)</f>
        <v>0</v>
      </c>
      <c r="AR177" s="209" t="s">
        <v>83</v>
      </c>
      <c r="AT177" s="210" t="s">
        <v>76</v>
      </c>
      <c r="AU177" s="210" t="s">
        <v>83</v>
      </c>
      <c r="AY177" s="209" t="s">
        <v>165</v>
      </c>
      <c r="BK177" s="211">
        <f>SUM(BK178:BK179)</f>
        <v>0</v>
      </c>
    </row>
    <row r="178" s="1" customFormat="1" ht="38.25" customHeight="1">
      <c r="B178" s="179"/>
      <c r="C178" s="215" t="s">
        <v>371</v>
      </c>
      <c r="D178" s="215" t="s">
        <v>166</v>
      </c>
      <c r="E178" s="216" t="s">
        <v>1561</v>
      </c>
      <c r="F178" s="217" t="s">
        <v>1562</v>
      </c>
      <c r="G178" s="217"/>
      <c r="H178" s="217"/>
      <c r="I178" s="217"/>
      <c r="J178" s="218" t="s">
        <v>357</v>
      </c>
      <c r="K178" s="219">
        <v>26.387</v>
      </c>
      <c r="L178" s="220">
        <v>0</v>
      </c>
      <c r="M178" s="220"/>
      <c r="N178" s="219">
        <f>ROUND(L178*K178,3)</f>
        <v>0</v>
      </c>
      <c r="O178" s="219"/>
      <c r="P178" s="219"/>
      <c r="Q178" s="219"/>
      <c r="R178" s="183"/>
      <c r="T178" s="221" t="s">
        <v>5</v>
      </c>
      <c r="U178" s="58" t="s">
        <v>44</v>
      </c>
      <c r="V178" s="49"/>
      <c r="W178" s="222">
        <f>V178*K178</f>
        <v>0</v>
      </c>
      <c r="X178" s="222">
        <v>0</v>
      </c>
      <c r="Y178" s="222">
        <f>X178*K178</f>
        <v>0</v>
      </c>
      <c r="Z178" s="222">
        <v>0</v>
      </c>
      <c r="AA178" s="223">
        <f>Z178*K178</f>
        <v>0</v>
      </c>
      <c r="AR178" s="24" t="s">
        <v>92</v>
      </c>
      <c r="AT178" s="24" t="s">
        <v>166</v>
      </c>
      <c r="AU178" s="24" t="s">
        <v>86</v>
      </c>
      <c r="AY178" s="24" t="s">
        <v>165</v>
      </c>
      <c r="BE178" s="138">
        <f>IF(U178="základná",N178,0)</f>
        <v>0</v>
      </c>
      <c r="BF178" s="138">
        <f>IF(U178="znížená",N178,0)</f>
        <v>0</v>
      </c>
      <c r="BG178" s="138">
        <f>IF(U178="zákl. prenesená",N178,0)</f>
        <v>0</v>
      </c>
      <c r="BH178" s="138">
        <f>IF(U178="zníž. prenesená",N178,0)</f>
        <v>0</v>
      </c>
      <c r="BI178" s="138">
        <f>IF(U178="nulová",N178,0)</f>
        <v>0</v>
      </c>
      <c r="BJ178" s="24" t="s">
        <v>86</v>
      </c>
      <c r="BK178" s="224">
        <f>ROUND(L178*K178,3)</f>
        <v>0</v>
      </c>
      <c r="BL178" s="24" t="s">
        <v>92</v>
      </c>
      <c r="BM178" s="24" t="s">
        <v>1563</v>
      </c>
    </row>
    <row r="179" s="10" customFormat="1" ht="16.5" customHeight="1">
      <c r="B179" s="227"/>
      <c r="C179" s="228"/>
      <c r="D179" s="228"/>
      <c r="E179" s="229" t="s">
        <v>5</v>
      </c>
      <c r="F179" s="230" t="s">
        <v>1564</v>
      </c>
      <c r="G179" s="231"/>
      <c r="H179" s="231"/>
      <c r="I179" s="231"/>
      <c r="J179" s="228"/>
      <c r="K179" s="232">
        <v>26.387</v>
      </c>
      <c r="L179" s="228"/>
      <c r="M179" s="228"/>
      <c r="N179" s="228"/>
      <c r="O179" s="228"/>
      <c r="P179" s="228"/>
      <c r="Q179" s="228"/>
      <c r="R179" s="233"/>
      <c r="T179" s="234"/>
      <c r="U179" s="228"/>
      <c r="V179" s="228"/>
      <c r="W179" s="228"/>
      <c r="X179" s="228"/>
      <c r="Y179" s="228"/>
      <c r="Z179" s="228"/>
      <c r="AA179" s="235"/>
      <c r="AT179" s="236" t="s">
        <v>175</v>
      </c>
      <c r="AU179" s="236" t="s">
        <v>86</v>
      </c>
      <c r="AV179" s="10" t="s">
        <v>86</v>
      </c>
      <c r="AW179" s="10" t="s">
        <v>33</v>
      </c>
      <c r="AX179" s="10" t="s">
        <v>83</v>
      </c>
      <c r="AY179" s="236" t="s">
        <v>165</v>
      </c>
    </row>
    <row r="180" s="9" customFormat="1" ht="37.44" customHeight="1">
      <c r="B180" s="201"/>
      <c r="C180" s="202"/>
      <c r="D180" s="203" t="s">
        <v>135</v>
      </c>
      <c r="E180" s="203"/>
      <c r="F180" s="203"/>
      <c r="G180" s="203"/>
      <c r="H180" s="203"/>
      <c r="I180" s="203"/>
      <c r="J180" s="203"/>
      <c r="K180" s="203"/>
      <c r="L180" s="203"/>
      <c r="M180" s="203"/>
      <c r="N180" s="175">
        <f>BK180</f>
        <v>0</v>
      </c>
      <c r="O180" s="204"/>
      <c r="P180" s="204"/>
      <c r="Q180" s="204"/>
      <c r="R180" s="205"/>
      <c r="T180" s="206"/>
      <c r="U180" s="202"/>
      <c r="V180" s="202"/>
      <c r="W180" s="207">
        <f>W181+W186+W192+W202+W209</f>
        <v>0</v>
      </c>
      <c r="X180" s="202"/>
      <c r="Y180" s="207">
        <f>Y181+Y186+Y192+Y202+Y209</f>
        <v>0.62838375599999996</v>
      </c>
      <c r="Z180" s="202"/>
      <c r="AA180" s="208">
        <f>AA181+AA186+AA192+AA202+AA209</f>
        <v>0.066620000000000013</v>
      </c>
      <c r="AR180" s="209" t="s">
        <v>86</v>
      </c>
      <c r="AT180" s="210" t="s">
        <v>76</v>
      </c>
      <c r="AU180" s="210" t="s">
        <v>77</v>
      </c>
      <c r="AY180" s="209" t="s">
        <v>165</v>
      </c>
      <c r="BK180" s="211">
        <f>BK181+BK186+BK192+BK202+BK209</f>
        <v>0</v>
      </c>
    </row>
    <row r="181" s="9" customFormat="1" ht="19.92" customHeight="1">
      <c r="B181" s="201"/>
      <c r="C181" s="202"/>
      <c r="D181" s="212" t="s">
        <v>1456</v>
      </c>
      <c r="E181" s="212"/>
      <c r="F181" s="212"/>
      <c r="G181" s="212"/>
      <c r="H181" s="212"/>
      <c r="I181" s="212"/>
      <c r="J181" s="212"/>
      <c r="K181" s="212"/>
      <c r="L181" s="212"/>
      <c r="M181" s="212"/>
      <c r="N181" s="213">
        <f>BK181</f>
        <v>0</v>
      </c>
      <c r="O181" s="214"/>
      <c r="P181" s="214"/>
      <c r="Q181" s="214"/>
      <c r="R181" s="205"/>
      <c r="T181" s="206"/>
      <c r="U181" s="202"/>
      <c r="V181" s="202"/>
      <c r="W181" s="207">
        <f>SUM(W182:W185)</f>
        <v>0</v>
      </c>
      <c r="X181" s="202"/>
      <c r="Y181" s="207">
        <f>SUM(Y182:Y185)</f>
        <v>0</v>
      </c>
      <c r="Z181" s="202"/>
      <c r="AA181" s="208">
        <f>SUM(AA182:AA185)</f>
        <v>0.066620000000000013</v>
      </c>
      <c r="AR181" s="209" t="s">
        <v>83</v>
      </c>
      <c r="AT181" s="210" t="s">
        <v>76</v>
      </c>
      <c r="AU181" s="210" t="s">
        <v>83</v>
      </c>
      <c r="AY181" s="209" t="s">
        <v>165</v>
      </c>
      <c r="BK181" s="211">
        <f>SUM(BK182:BK185)</f>
        <v>0</v>
      </c>
    </row>
    <row r="182" s="1" customFormat="1" ht="25.5" customHeight="1">
      <c r="B182" s="179"/>
      <c r="C182" s="215" t="s">
        <v>375</v>
      </c>
      <c r="D182" s="215" t="s">
        <v>166</v>
      </c>
      <c r="E182" s="216" t="s">
        <v>1565</v>
      </c>
      <c r="F182" s="217" t="s">
        <v>1566</v>
      </c>
      <c r="G182" s="217"/>
      <c r="H182" s="217"/>
      <c r="I182" s="217"/>
      <c r="J182" s="218" t="s">
        <v>1134</v>
      </c>
      <c r="K182" s="219">
        <v>2</v>
      </c>
      <c r="L182" s="220">
        <v>0</v>
      </c>
      <c r="M182" s="220"/>
      <c r="N182" s="219">
        <f>ROUND(L182*K182,3)</f>
        <v>0</v>
      </c>
      <c r="O182" s="219"/>
      <c r="P182" s="219"/>
      <c r="Q182" s="219"/>
      <c r="R182" s="183"/>
      <c r="T182" s="221" t="s">
        <v>5</v>
      </c>
      <c r="U182" s="58" t="s">
        <v>44</v>
      </c>
      <c r="V182" s="49"/>
      <c r="W182" s="222">
        <f>V182*K182</f>
        <v>0</v>
      </c>
      <c r="X182" s="222">
        <v>0</v>
      </c>
      <c r="Y182" s="222">
        <f>X182*K182</f>
        <v>0</v>
      </c>
      <c r="Z182" s="222">
        <v>0.019460000000000002</v>
      </c>
      <c r="AA182" s="223">
        <f>Z182*K182</f>
        <v>0.038920000000000003</v>
      </c>
      <c r="AR182" s="24" t="s">
        <v>92</v>
      </c>
      <c r="AT182" s="24" t="s">
        <v>166</v>
      </c>
      <c r="AU182" s="24" t="s">
        <v>86</v>
      </c>
      <c r="AY182" s="24" t="s">
        <v>165</v>
      </c>
      <c r="BE182" s="138">
        <f>IF(U182="základná",N182,0)</f>
        <v>0</v>
      </c>
      <c r="BF182" s="138">
        <f>IF(U182="znížená",N182,0)</f>
        <v>0</v>
      </c>
      <c r="BG182" s="138">
        <f>IF(U182="zákl. prenesená",N182,0)</f>
        <v>0</v>
      </c>
      <c r="BH182" s="138">
        <f>IF(U182="zníž. prenesená",N182,0)</f>
        <v>0</v>
      </c>
      <c r="BI182" s="138">
        <f>IF(U182="nulová",N182,0)</f>
        <v>0</v>
      </c>
      <c r="BJ182" s="24" t="s">
        <v>86</v>
      </c>
      <c r="BK182" s="224">
        <f>ROUND(L182*K182,3)</f>
        <v>0</v>
      </c>
      <c r="BL182" s="24" t="s">
        <v>92</v>
      </c>
      <c r="BM182" s="24" t="s">
        <v>1567</v>
      </c>
    </row>
    <row r="183" s="1" customFormat="1" ht="38.25" customHeight="1">
      <c r="B183" s="179"/>
      <c r="C183" s="215" t="s">
        <v>379</v>
      </c>
      <c r="D183" s="215" t="s">
        <v>166</v>
      </c>
      <c r="E183" s="216" t="s">
        <v>1568</v>
      </c>
      <c r="F183" s="217" t="s">
        <v>1569</v>
      </c>
      <c r="G183" s="217"/>
      <c r="H183" s="217"/>
      <c r="I183" s="217"/>
      <c r="J183" s="218" t="s">
        <v>1134</v>
      </c>
      <c r="K183" s="219">
        <v>1</v>
      </c>
      <c r="L183" s="220">
        <v>0</v>
      </c>
      <c r="M183" s="220"/>
      <c r="N183" s="219">
        <f>ROUND(L183*K183,3)</f>
        <v>0</v>
      </c>
      <c r="O183" s="219"/>
      <c r="P183" s="219"/>
      <c r="Q183" s="219"/>
      <c r="R183" s="183"/>
      <c r="T183" s="221" t="s">
        <v>5</v>
      </c>
      <c r="U183" s="58" t="s">
        <v>44</v>
      </c>
      <c r="V183" s="49"/>
      <c r="W183" s="222">
        <f>V183*K183</f>
        <v>0</v>
      </c>
      <c r="X183" s="222">
        <v>0</v>
      </c>
      <c r="Y183" s="222">
        <f>X183*K183</f>
        <v>0</v>
      </c>
      <c r="Z183" s="222">
        <v>0.017299999999999999</v>
      </c>
      <c r="AA183" s="223">
        <f>Z183*K183</f>
        <v>0.017299999999999999</v>
      </c>
      <c r="AR183" s="24" t="s">
        <v>92</v>
      </c>
      <c r="AT183" s="24" t="s">
        <v>166</v>
      </c>
      <c r="AU183" s="24" t="s">
        <v>86</v>
      </c>
      <c r="AY183" s="24" t="s">
        <v>165</v>
      </c>
      <c r="BE183" s="138">
        <f>IF(U183="základná",N183,0)</f>
        <v>0</v>
      </c>
      <c r="BF183" s="138">
        <f>IF(U183="znížená",N183,0)</f>
        <v>0</v>
      </c>
      <c r="BG183" s="138">
        <f>IF(U183="zákl. prenesená",N183,0)</f>
        <v>0</v>
      </c>
      <c r="BH183" s="138">
        <f>IF(U183="zníž. prenesená",N183,0)</f>
        <v>0</v>
      </c>
      <c r="BI183" s="138">
        <f>IF(U183="nulová",N183,0)</f>
        <v>0</v>
      </c>
      <c r="BJ183" s="24" t="s">
        <v>86</v>
      </c>
      <c r="BK183" s="224">
        <f>ROUND(L183*K183,3)</f>
        <v>0</v>
      </c>
      <c r="BL183" s="24" t="s">
        <v>92</v>
      </c>
      <c r="BM183" s="24" t="s">
        <v>1570</v>
      </c>
    </row>
    <row r="184" s="1" customFormat="1" ht="38.25" customHeight="1">
      <c r="B184" s="179"/>
      <c r="C184" s="215" t="s">
        <v>383</v>
      </c>
      <c r="D184" s="215" t="s">
        <v>166</v>
      </c>
      <c r="E184" s="216" t="s">
        <v>1571</v>
      </c>
      <c r="F184" s="217" t="s">
        <v>1572</v>
      </c>
      <c r="G184" s="217"/>
      <c r="H184" s="217"/>
      <c r="I184" s="217"/>
      <c r="J184" s="218" t="s">
        <v>357</v>
      </c>
      <c r="K184" s="219">
        <v>0.076999999999999999</v>
      </c>
      <c r="L184" s="220">
        <v>0</v>
      </c>
      <c r="M184" s="220"/>
      <c r="N184" s="219">
        <f>ROUND(L184*K184,3)</f>
        <v>0</v>
      </c>
      <c r="O184" s="219"/>
      <c r="P184" s="219"/>
      <c r="Q184" s="219"/>
      <c r="R184" s="183"/>
      <c r="T184" s="221" t="s">
        <v>5</v>
      </c>
      <c r="U184" s="58" t="s">
        <v>44</v>
      </c>
      <c r="V184" s="49"/>
      <c r="W184" s="222">
        <f>V184*K184</f>
        <v>0</v>
      </c>
      <c r="X184" s="222">
        <v>0</v>
      </c>
      <c r="Y184" s="222">
        <f>X184*K184</f>
        <v>0</v>
      </c>
      <c r="Z184" s="222">
        <v>0</v>
      </c>
      <c r="AA184" s="223">
        <f>Z184*K184</f>
        <v>0</v>
      </c>
      <c r="AR184" s="24" t="s">
        <v>92</v>
      </c>
      <c r="AT184" s="24" t="s">
        <v>166</v>
      </c>
      <c r="AU184" s="24" t="s">
        <v>86</v>
      </c>
      <c r="AY184" s="24" t="s">
        <v>165</v>
      </c>
      <c r="BE184" s="138">
        <f>IF(U184="základná",N184,0)</f>
        <v>0</v>
      </c>
      <c r="BF184" s="138">
        <f>IF(U184="znížená",N184,0)</f>
        <v>0</v>
      </c>
      <c r="BG184" s="138">
        <f>IF(U184="zákl. prenesená",N184,0)</f>
        <v>0</v>
      </c>
      <c r="BH184" s="138">
        <f>IF(U184="zníž. prenesená",N184,0)</f>
        <v>0</v>
      </c>
      <c r="BI184" s="138">
        <f>IF(U184="nulová",N184,0)</f>
        <v>0</v>
      </c>
      <c r="BJ184" s="24" t="s">
        <v>86</v>
      </c>
      <c r="BK184" s="224">
        <f>ROUND(L184*K184,3)</f>
        <v>0</v>
      </c>
      <c r="BL184" s="24" t="s">
        <v>92</v>
      </c>
      <c r="BM184" s="24" t="s">
        <v>1573</v>
      </c>
    </row>
    <row r="185" s="1" customFormat="1" ht="25.5" customHeight="1">
      <c r="B185" s="179"/>
      <c r="C185" s="215" t="s">
        <v>387</v>
      </c>
      <c r="D185" s="215" t="s">
        <v>166</v>
      </c>
      <c r="E185" s="216" t="s">
        <v>1574</v>
      </c>
      <c r="F185" s="217" t="s">
        <v>1575</v>
      </c>
      <c r="G185" s="217"/>
      <c r="H185" s="217"/>
      <c r="I185" s="217"/>
      <c r="J185" s="218" t="s">
        <v>1134</v>
      </c>
      <c r="K185" s="219">
        <v>4</v>
      </c>
      <c r="L185" s="220">
        <v>0</v>
      </c>
      <c r="M185" s="220"/>
      <c r="N185" s="219">
        <f>ROUND(L185*K185,3)</f>
        <v>0</v>
      </c>
      <c r="O185" s="219"/>
      <c r="P185" s="219"/>
      <c r="Q185" s="219"/>
      <c r="R185" s="183"/>
      <c r="T185" s="221" t="s">
        <v>5</v>
      </c>
      <c r="U185" s="58" t="s">
        <v>44</v>
      </c>
      <c r="V185" s="49"/>
      <c r="W185" s="222">
        <f>V185*K185</f>
        <v>0</v>
      </c>
      <c r="X185" s="222">
        <v>0</v>
      </c>
      <c r="Y185" s="222">
        <f>X185*K185</f>
        <v>0</v>
      </c>
      <c r="Z185" s="222">
        <v>0.0025999999999999999</v>
      </c>
      <c r="AA185" s="223">
        <f>Z185*K185</f>
        <v>0.0104</v>
      </c>
      <c r="AR185" s="24" t="s">
        <v>92</v>
      </c>
      <c r="AT185" s="24" t="s">
        <v>166</v>
      </c>
      <c r="AU185" s="24" t="s">
        <v>86</v>
      </c>
      <c r="AY185" s="24" t="s">
        <v>165</v>
      </c>
      <c r="BE185" s="138">
        <f>IF(U185="základná",N185,0)</f>
        <v>0</v>
      </c>
      <c r="BF185" s="138">
        <f>IF(U185="znížená",N185,0)</f>
        <v>0</v>
      </c>
      <c r="BG185" s="138">
        <f>IF(U185="zákl. prenesená",N185,0)</f>
        <v>0</v>
      </c>
      <c r="BH185" s="138">
        <f>IF(U185="zníž. prenesená",N185,0)</f>
        <v>0</v>
      </c>
      <c r="BI185" s="138">
        <f>IF(U185="nulová",N185,0)</f>
        <v>0</v>
      </c>
      <c r="BJ185" s="24" t="s">
        <v>86</v>
      </c>
      <c r="BK185" s="224">
        <f>ROUND(L185*K185,3)</f>
        <v>0</v>
      </c>
      <c r="BL185" s="24" t="s">
        <v>92</v>
      </c>
      <c r="BM185" s="24" t="s">
        <v>1576</v>
      </c>
    </row>
    <row r="186" s="9" customFormat="1" ht="29.88" customHeight="1">
      <c r="B186" s="201"/>
      <c r="C186" s="202"/>
      <c r="D186" s="212" t="s">
        <v>1457</v>
      </c>
      <c r="E186" s="212"/>
      <c r="F186" s="212"/>
      <c r="G186" s="212"/>
      <c r="H186" s="212"/>
      <c r="I186" s="212"/>
      <c r="J186" s="212"/>
      <c r="K186" s="212"/>
      <c r="L186" s="212"/>
      <c r="M186" s="212"/>
      <c r="N186" s="225">
        <f>BK186</f>
        <v>0</v>
      </c>
      <c r="O186" s="226"/>
      <c r="P186" s="226"/>
      <c r="Q186" s="226"/>
      <c r="R186" s="205"/>
      <c r="T186" s="206"/>
      <c r="U186" s="202"/>
      <c r="V186" s="202"/>
      <c r="W186" s="207">
        <f>SUM(W187:W191)</f>
        <v>0</v>
      </c>
      <c r="X186" s="202"/>
      <c r="Y186" s="207">
        <f>SUM(Y187:Y191)</f>
        <v>0</v>
      </c>
      <c r="Z186" s="202"/>
      <c r="AA186" s="208">
        <f>SUM(AA187:AA191)</f>
        <v>0</v>
      </c>
      <c r="AR186" s="209" t="s">
        <v>86</v>
      </c>
      <c r="AT186" s="210" t="s">
        <v>76</v>
      </c>
      <c r="AU186" s="210" t="s">
        <v>83</v>
      </c>
      <c r="AY186" s="209" t="s">
        <v>165</v>
      </c>
      <c r="BK186" s="211">
        <f>SUM(BK187:BK191)</f>
        <v>0</v>
      </c>
    </row>
    <row r="187" s="1" customFormat="1" ht="25.5" customHeight="1">
      <c r="B187" s="179"/>
      <c r="C187" s="215" t="s">
        <v>391</v>
      </c>
      <c r="D187" s="215" t="s">
        <v>166</v>
      </c>
      <c r="E187" s="216" t="s">
        <v>1577</v>
      </c>
      <c r="F187" s="217" t="s">
        <v>1578</v>
      </c>
      <c r="G187" s="217"/>
      <c r="H187" s="217"/>
      <c r="I187" s="217"/>
      <c r="J187" s="218" t="s">
        <v>286</v>
      </c>
      <c r="K187" s="219">
        <v>110</v>
      </c>
      <c r="L187" s="220">
        <v>0</v>
      </c>
      <c r="M187" s="220"/>
      <c r="N187" s="219">
        <f>ROUND(L187*K187,3)</f>
        <v>0</v>
      </c>
      <c r="O187" s="219"/>
      <c r="P187" s="219"/>
      <c r="Q187" s="219"/>
      <c r="R187" s="183"/>
      <c r="T187" s="221" t="s">
        <v>5</v>
      </c>
      <c r="U187" s="58" t="s">
        <v>44</v>
      </c>
      <c r="V187" s="49"/>
      <c r="W187" s="222">
        <f>V187*K187</f>
        <v>0</v>
      </c>
      <c r="X187" s="222">
        <v>0</v>
      </c>
      <c r="Y187" s="222">
        <f>X187*K187</f>
        <v>0</v>
      </c>
      <c r="Z187" s="222">
        <v>0</v>
      </c>
      <c r="AA187" s="223">
        <f>Z187*K187</f>
        <v>0</v>
      </c>
      <c r="AR187" s="24" t="s">
        <v>299</v>
      </c>
      <c r="AT187" s="24" t="s">
        <v>166</v>
      </c>
      <c r="AU187" s="24" t="s">
        <v>86</v>
      </c>
      <c r="AY187" s="24" t="s">
        <v>165</v>
      </c>
      <c r="BE187" s="138">
        <f>IF(U187="základná",N187,0)</f>
        <v>0</v>
      </c>
      <c r="BF187" s="138">
        <f>IF(U187="znížená",N187,0)</f>
        <v>0</v>
      </c>
      <c r="BG187" s="138">
        <f>IF(U187="zákl. prenesená",N187,0)</f>
        <v>0</v>
      </c>
      <c r="BH187" s="138">
        <f>IF(U187="zníž. prenesená",N187,0)</f>
        <v>0</v>
      </c>
      <c r="BI187" s="138">
        <f>IF(U187="nulová",N187,0)</f>
        <v>0</v>
      </c>
      <c r="BJ187" s="24" t="s">
        <v>86</v>
      </c>
      <c r="BK187" s="224">
        <f>ROUND(L187*K187,3)</f>
        <v>0</v>
      </c>
      <c r="BL187" s="24" t="s">
        <v>299</v>
      </c>
      <c r="BM187" s="24" t="s">
        <v>1579</v>
      </c>
    </row>
    <row r="188" s="1" customFormat="1" ht="16.5" customHeight="1">
      <c r="B188" s="179"/>
      <c r="C188" s="266" t="s">
        <v>396</v>
      </c>
      <c r="D188" s="266" t="s">
        <v>294</v>
      </c>
      <c r="E188" s="267" t="s">
        <v>1580</v>
      </c>
      <c r="F188" s="268" t="s">
        <v>1581</v>
      </c>
      <c r="G188" s="268"/>
      <c r="H188" s="268"/>
      <c r="I188" s="268"/>
      <c r="J188" s="269" t="s">
        <v>286</v>
      </c>
      <c r="K188" s="270">
        <v>35</v>
      </c>
      <c r="L188" s="271">
        <v>0</v>
      </c>
      <c r="M188" s="271"/>
      <c r="N188" s="270">
        <f>ROUND(L188*K188,3)</f>
        <v>0</v>
      </c>
      <c r="O188" s="219"/>
      <c r="P188" s="219"/>
      <c r="Q188" s="219"/>
      <c r="R188" s="183"/>
      <c r="T188" s="221" t="s">
        <v>5</v>
      </c>
      <c r="U188" s="58" t="s">
        <v>44</v>
      </c>
      <c r="V188" s="49"/>
      <c r="W188" s="222">
        <f>V188*K188</f>
        <v>0</v>
      </c>
      <c r="X188" s="222">
        <v>0</v>
      </c>
      <c r="Y188" s="222">
        <f>X188*K188</f>
        <v>0</v>
      </c>
      <c r="Z188" s="222">
        <v>0</v>
      </c>
      <c r="AA188" s="223">
        <f>Z188*K188</f>
        <v>0</v>
      </c>
      <c r="AR188" s="24" t="s">
        <v>371</v>
      </c>
      <c r="AT188" s="24" t="s">
        <v>294</v>
      </c>
      <c r="AU188" s="24" t="s">
        <v>86</v>
      </c>
      <c r="AY188" s="24" t="s">
        <v>165</v>
      </c>
      <c r="BE188" s="138">
        <f>IF(U188="základná",N188,0)</f>
        <v>0</v>
      </c>
      <c r="BF188" s="138">
        <f>IF(U188="znížená",N188,0)</f>
        <v>0</v>
      </c>
      <c r="BG188" s="138">
        <f>IF(U188="zákl. prenesená",N188,0)</f>
        <v>0</v>
      </c>
      <c r="BH188" s="138">
        <f>IF(U188="zníž. prenesená",N188,0)</f>
        <v>0</v>
      </c>
      <c r="BI188" s="138">
        <f>IF(U188="nulová",N188,0)</f>
        <v>0</v>
      </c>
      <c r="BJ188" s="24" t="s">
        <v>86</v>
      </c>
      <c r="BK188" s="224">
        <f>ROUND(L188*K188,3)</f>
        <v>0</v>
      </c>
      <c r="BL188" s="24" t="s">
        <v>299</v>
      </c>
      <c r="BM188" s="24" t="s">
        <v>1582</v>
      </c>
    </row>
    <row r="189" s="1" customFormat="1" ht="16.5" customHeight="1">
      <c r="B189" s="179"/>
      <c r="C189" s="266" t="s">
        <v>401</v>
      </c>
      <c r="D189" s="266" t="s">
        <v>294</v>
      </c>
      <c r="E189" s="267" t="s">
        <v>1583</v>
      </c>
      <c r="F189" s="268" t="s">
        <v>1584</v>
      </c>
      <c r="G189" s="268"/>
      <c r="H189" s="268"/>
      <c r="I189" s="268"/>
      <c r="J189" s="269" t="s">
        <v>286</v>
      </c>
      <c r="K189" s="270">
        <v>35</v>
      </c>
      <c r="L189" s="271">
        <v>0</v>
      </c>
      <c r="M189" s="271"/>
      <c r="N189" s="270">
        <f>ROUND(L189*K189,3)</f>
        <v>0</v>
      </c>
      <c r="O189" s="219"/>
      <c r="P189" s="219"/>
      <c r="Q189" s="219"/>
      <c r="R189" s="183"/>
      <c r="T189" s="221" t="s">
        <v>5</v>
      </c>
      <c r="U189" s="58" t="s">
        <v>44</v>
      </c>
      <c r="V189" s="49"/>
      <c r="W189" s="222">
        <f>V189*K189</f>
        <v>0</v>
      </c>
      <c r="X189" s="222">
        <v>0</v>
      </c>
      <c r="Y189" s="222">
        <f>X189*K189</f>
        <v>0</v>
      </c>
      <c r="Z189" s="222">
        <v>0</v>
      </c>
      <c r="AA189" s="223">
        <f>Z189*K189</f>
        <v>0</v>
      </c>
      <c r="AR189" s="24" t="s">
        <v>371</v>
      </c>
      <c r="AT189" s="24" t="s">
        <v>294</v>
      </c>
      <c r="AU189" s="24" t="s">
        <v>86</v>
      </c>
      <c r="AY189" s="24" t="s">
        <v>165</v>
      </c>
      <c r="BE189" s="138">
        <f>IF(U189="základná",N189,0)</f>
        <v>0</v>
      </c>
      <c r="BF189" s="138">
        <f>IF(U189="znížená",N189,0)</f>
        <v>0</v>
      </c>
      <c r="BG189" s="138">
        <f>IF(U189="zákl. prenesená",N189,0)</f>
        <v>0</v>
      </c>
      <c r="BH189" s="138">
        <f>IF(U189="zníž. prenesená",N189,0)</f>
        <v>0</v>
      </c>
      <c r="BI189" s="138">
        <f>IF(U189="nulová",N189,0)</f>
        <v>0</v>
      </c>
      <c r="BJ189" s="24" t="s">
        <v>86</v>
      </c>
      <c r="BK189" s="224">
        <f>ROUND(L189*K189,3)</f>
        <v>0</v>
      </c>
      <c r="BL189" s="24" t="s">
        <v>299</v>
      </c>
      <c r="BM189" s="24" t="s">
        <v>1585</v>
      </c>
    </row>
    <row r="190" s="1" customFormat="1" ht="16.5" customHeight="1">
      <c r="B190" s="179"/>
      <c r="C190" s="266" t="s">
        <v>406</v>
      </c>
      <c r="D190" s="266" t="s">
        <v>294</v>
      </c>
      <c r="E190" s="267" t="s">
        <v>1586</v>
      </c>
      <c r="F190" s="268" t="s">
        <v>1587</v>
      </c>
      <c r="G190" s="268"/>
      <c r="H190" s="268"/>
      <c r="I190" s="268"/>
      <c r="J190" s="269" t="s">
        <v>286</v>
      </c>
      <c r="K190" s="270">
        <v>40</v>
      </c>
      <c r="L190" s="271">
        <v>0</v>
      </c>
      <c r="M190" s="271"/>
      <c r="N190" s="270">
        <f>ROUND(L190*K190,3)</f>
        <v>0</v>
      </c>
      <c r="O190" s="219"/>
      <c r="P190" s="219"/>
      <c r="Q190" s="219"/>
      <c r="R190" s="183"/>
      <c r="T190" s="221" t="s">
        <v>5</v>
      </c>
      <c r="U190" s="58" t="s">
        <v>44</v>
      </c>
      <c r="V190" s="49"/>
      <c r="W190" s="222">
        <f>V190*K190</f>
        <v>0</v>
      </c>
      <c r="X190" s="222">
        <v>0</v>
      </c>
      <c r="Y190" s="222">
        <f>X190*K190</f>
        <v>0</v>
      </c>
      <c r="Z190" s="222">
        <v>0</v>
      </c>
      <c r="AA190" s="223">
        <f>Z190*K190</f>
        <v>0</v>
      </c>
      <c r="AR190" s="24" t="s">
        <v>371</v>
      </c>
      <c r="AT190" s="24" t="s">
        <v>294</v>
      </c>
      <c r="AU190" s="24" t="s">
        <v>86</v>
      </c>
      <c r="AY190" s="24" t="s">
        <v>165</v>
      </c>
      <c r="BE190" s="138">
        <f>IF(U190="základná",N190,0)</f>
        <v>0</v>
      </c>
      <c r="BF190" s="138">
        <f>IF(U190="znížená",N190,0)</f>
        <v>0</v>
      </c>
      <c r="BG190" s="138">
        <f>IF(U190="zákl. prenesená",N190,0)</f>
        <v>0</v>
      </c>
      <c r="BH190" s="138">
        <f>IF(U190="zníž. prenesená",N190,0)</f>
        <v>0</v>
      </c>
      <c r="BI190" s="138">
        <f>IF(U190="nulová",N190,0)</f>
        <v>0</v>
      </c>
      <c r="BJ190" s="24" t="s">
        <v>86</v>
      </c>
      <c r="BK190" s="224">
        <f>ROUND(L190*K190,3)</f>
        <v>0</v>
      </c>
      <c r="BL190" s="24" t="s">
        <v>299</v>
      </c>
      <c r="BM190" s="24" t="s">
        <v>1588</v>
      </c>
    </row>
    <row r="191" s="1" customFormat="1" ht="25.5" customHeight="1">
      <c r="B191" s="179"/>
      <c r="C191" s="215" t="s">
        <v>418</v>
      </c>
      <c r="D191" s="215" t="s">
        <v>166</v>
      </c>
      <c r="E191" s="216" t="s">
        <v>519</v>
      </c>
      <c r="F191" s="217" t="s">
        <v>520</v>
      </c>
      <c r="G191" s="217"/>
      <c r="H191" s="217"/>
      <c r="I191" s="217"/>
      <c r="J191" s="218" t="s">
        <v>426</v>
      </c>
      <c r="K191" s="220">
        <v>0</v>
      </c>
      <c r="L191" s="220">
        <v>0</v>
      </c>
      <c r="M191" s="220"/>
      <c r="N191" s="219">
        <f>ROUND(L191*K191,3)</f>
        <v>0</v>
      </c>
      <c r="O191" s="219"/>
      <c r="P191" s="219"/>
      <c r="Q191" s="219"/>
      <c r="R191" s="183"/>
      <c r="T191" s="221" t="s">
        <v>5</v>
      </c>
      <c r="U191" s="58" t="s">
        <v>44</v>
      </c>
      <c r="V191" s="49"/>
      <c r="W191" s="222">
        <f>V191*K191</f>
        <v>0</v>
      </c>
      <c r="X191" s="222">
        <v>0</v>
      </c>
      <c r="Y191" s="222">
        <f>X191*K191</f>
        <v>0</v>
      </c>
      <c r="Z191" s="222">
        <v>0</v>
      </c>
      <c r="AA191" s="223">
        <f>Z191*K191</f>
        <v>0</v>
      </c>
      <c r="AR191" s="24" t="s">
        <v>299</v>
      </c>
      <c r="AT191" s="24" t="s">
        <v>166</v>
      </c>
      <c r="AU191" s="24" t="s">
        <v>86</v>
      </c>
      <c r="AY191" s="24" t="s">
        <v>165</v>
      </c>
      <c r="BE191" s="138">
        <f>IF(U191="základná",N191,0)</f>
        <v>0</v>
      </c>
      <c r="BF191" s="138">
        <f>IF(U191="znížená",N191,0)</f>
        <v>0</v>
      </c>
      <c r="BG191" s="138">
        <f>IF(U191="zákl. prenesená",N191,0)</f>
        <v>0</v>
      </c>
      <c r="BH191" s="138">
        <f>IF(U191="zníž. prenesená",N191,0)</f>
        <v>0</v>
      </c>
      <c r="BI191" s="138">
        <f>IF(U191="nulová",N191,0)</f>
        <v>0</v>
      </c>
      <c r="BJ191" s="24" t="s">
        <v>86</v>
      </c>
      <c r="BK191" s="224">
        <f>ROUND(L191*K191,3)</f>
        <v>0</v>
      </c>
      <c r="BL191" s="24" t="s">
        <v>299</v>
      </c>
      <c r="BM191" s="24" t="s">
        <v>1589</v>
      </c>
    </row>
    <row r="192" s="9" customFormat="1" ht="29.88" customHeight="1">
      <c r="B192" s="201"/>
      <c r="C192" s="202"/>
      <c r="D192" s="212" t="s">
        <v>1458</v>
      </c>
      <c r="E192" s="212"/>
      <c r="F192" s="212"/>
      <c r="G192" s="212"/>
      <c r="H192" s="212"/>
      <c r="I192" s="212"/>
      <c r="J192" s="212"/>
      <c r="K192" s="212"/>
      <c r="L192" s="212"/>
      <c r="M192" s="212"/>
      <c r="N192" s="225">
        <f>BK192</f>
        <v>0</v>
      </c>
      <c r="O192" s="226"/>
      <c r="P192" s="226"/>
      <c r="Q192" s="226"/>
      <c r="R192" s="205"/>
      <c r="T192" s="206"/>
      <c r="U192" s="202"/>
      <c r="V192" s="202"/>
      <c r="W192" s="207">
        <f>SUM(W193:W201)</f>
        <v>0</v>
      </c>
      <c r="X192" s="202"/>
      <c r="Y192" s="207">
        <f>SUM(Y193:Y201)</f>
        <v>0.16994000000000001</v>
      </c>
      <c r="Z192" s="202"/>
      <c r="AA192" s="208">
        <f>SUM(AA193:AA201)</f>
        <v>0</v>
      </c>
      <c r="AR192" s="209" t="s">
        <v>86</v>
      </c>
      <c r="AT192" s="210" t="s">
        <v>76</v>
      </c>
      <c r="AU192" s="210" t="s">
        <v>83</v>
      </c>
      <c r="AY192" s="209" t="s">
        <v>165</v>
      </c>
      <c r="BK192" s="211">
        <f>SUM(BK193:BK201)</f>
        <v>0</v>
      </c>
    </row>
    <row r="193" s="1" customFormat="1" ht="25.5" customHeight="1">
      <c r="B193" s="179"/>
      <c r="C193" s="215" t="s">
        <v>423</v>
      </c>
      <c r="D193" s="215" t="s">
        <v>166</v>
      </c>
      <c r="E193" s="216" t="s">
        <v>1590</v>
      </c>
      <c r="F193" s="217" t="s">
        <v>1591</v>
      </c>
      <c r="G193" s="217"/>
      <c r="H193" s="217"/>
      <c r="I193" s="217"/>
      <c r="J193" s="218" t="s">
        <v>286</v>
      </c>
      <c r="K193" s="219">
        <v>10</v>
      </c>
      <c r="L193" s="220">
        <v>0</v>
      </c>
      <c r="M193" s="220"/>
      <c r="N193" s="219">
        <f>ROUND(L193*K193,3)</f>
        <v>0</v>
      </c>
      <c r="O193" s="219"/>
      <c r="P193" s="219"/>
      <c r="Q193" s="219"/>
      <c r="R193" s="183"/>
      <c r="T193" s="221" t="s">
        <v>5</v>
      </c>
      <c r="U193" s="58" t="s">
        <v>44</v>
      </c>
      <c r="V193" s="49"/>
      <c r="W193" s="222">
        <f>V193*K193</f>
        <v>0</v>
      </c>
      <c r="X193" s="222">
        <v>0.00117</v>
      </c>
      <c r="Y193" s="222">
        <f>X193*K193</f>
        <v>0.0117</v>
      </c>
      <c r="Z193" s="222">
        <v>0</v>
      </c>
      <c r="AA193" s="223">
        <f>Z193*K193</f>
        <v>0</v>
      </c>
      <c r="AR193" s="24" t="s">
        <v>299</v>
      </c>
      <c r="AT193" s="24" t="s">
        <v>166</v>
      </c>
      <c r="AU193" s="24" t="s">
        <v>86</v>
      </c>
      <c r="AY193" s="24" t="s">
        <v>165</v>
      </c>
      <c r="BE193" s="138">
        <f>IF(U193="základná",N193,0)</f>
        <v>0</v>
      </c>
      <c r="BF193" s="138">
        <f>IF(U193="znížená",N193,0)</f>
        <v>0</v>
      </c>
      <c r="BG193" s="138">
        <f>IF(U193="zákl. prenesená",N193,0)</f>
        <v>0</v>
      </c>
      <c r="BH193" s="138">
        <f>IF(U193="zníž. prenesená",N193,0)</f>
        <v>0</v>
      </c>
      <c r="BI193" s="138">
        <f>IF(U193="nulová",N193,0)</f>
        <v>0</v>
      </c>
      <c r="BJ193" s="24" t="s">
        <v>86</v>
      </c>
      <c r="BK193" s="224">
        <f>ROUND(L193*K193,3)</f>
        <v>0</v>
      </c>
      <c r="BL193" s="24" t="s">
        <v>299</v>
      </c>
      <c r="BM193" s="24" t="s">
        <v>1592</v>
      </c>
    </row>
    <row r="194" s="1" customFormat="1" ht="25.5" customHeight="1">
      <c r="B194" s="179"/>
      <c r="C194" s="215" t="s">
        <v>428</v>
      </c>
      <c r="D194" s="215" t="s">
        <v>166</v>
      </c>
      <c r="E194" s="216" t="s">
        <v>1593</v>
      </c>
      <c r="F194" s="217" t="s">
        <v>1594</v>
      </c>
      <c r="G194" s="217"/>
      <c r="H194" s="217"/>
      <c r="I194" s="217"/>
      <c r="J194" s="218" t="s">
        <v>286</v>
      </c>
      <c r="K194" s="219">
        <v>10</v>
      </c>
      <c r="L194" s="220">
        <v>0</v>
      </c>
      <c r="M194" s="220"/>
      <c r="N194" s="219">
        <f>ROUND(L194*K194,3)</f>
        <v>0</v>
      </c>
      <c r="O194" s="219"/>
      <c r="P194" s="219"/>
      <c r="Q194" s="219"/>
      <c r="R194" s="183"/>
      <c r="T194" s="221" t="s">
        <v>5</v>
      </c>
      <c r="U194" s="58" t="s">
        <v>44</v>
      </c>
      <c r="V194" s="49"/>
      <c r="W194" s="222">
        <f>V194*K194</f>
        <v>0</v>
      </c>
      <c r="X194" s="222">
        <v>0.00157</v>
      </c>
      <c r="Y194" s="222">
        <f>X194*K194</f>
        <v>0.015699999999999999</v>
      </c>
      <c r="Z194" s="222">
        <v>0</v>
      </c>
      <c r="AA194" s="223">
        <f>Z194*K194</f>
        <v>0</v>
      </c>
      <c r="AR194" s="24" t="s">
        <v>299</v>
      </c>
      <c r="AT194" s="24" t="s">
        <v>166</v>
      </c>
      <c r="AU194" s="24" t="s">
        <v>86</v>
      </c>
      <c r="AY194" s="24" t="s">
        <v>165</v>
      </c>
      <c r="BE194" s="138">
        <f>IF(U194="základná",N194,0)</f>
        <v>0</v>
      </c>
      <c r="BF194" s="138">
        <f>IF(U194="znížená",N194,0)</f>
        <v>0</v>
      </c>
      <c r="BG194" s="138">
        <f>IF(U194="zákl. prenesená",N194,0)</f>
        <v>0</v>
      </c>
      <c r="BH194" s="138">
        <f>IF(U194="zníž. prenesená",N194,0)</f>
        <v>0</v>
      </c>
      <c r="BI194" s="138">
        <f>IF(U194="nulová",N194,0)</f>
        <v>0</v>
      </c>
      <c r="BJ194" s="24" t="s">
        <v>86</v>
      </c>
      <c r="BK194" s="224">
        <f>ROUND(L194*K194,3)</f>
        <v>0</v>
      </c>
      <c r="BL194" s="24" t="s">
        <v>299</v>
      </c>
      <c r="BM194" s="24" t="s">
        <v>1595</v>
      </c>
    </row>
    <row r="195" s="1" customFormat="1" ht="25.5" customHeight="1">
      <c r="B195" s="179"/>
      <c r="C195" s="215" t="s">
        <v>433</v>
      </c>
      <c r="D195" s="215" t="s">
        <v>166</v>
      </c>
      <c r="E195" s="216" t="s">
        <v>1596</v>
      </c>
      <c r="F195" s="217" t="s">
        <v>1597</v>
      </c>
      <c r="G195" s="217"/>
      <c r="H195" s="217"/>
      <c r="I195" s="217"/>
      <c r="J195" s="218" t="s">
        <v>286</v>
      </c>
      <c r="K195" s="219">
        <v>35</v>
      </c>
      <c r="L195" s="220">
        <v>0</v>
      </c>
      <c r="M195" s="220"/>
      <c r="N195" s="219">
        <f>ROUND(L195*K195,3)</f>
        <v>0</v>
      </c>
      <c r="O195" s="219"/>
      <c r="P195" s="219"/>
      <c r="Q195" s="219"/>
      <c r="R195" s="183"/>
      <c r="T195" s="221" t="s">
        <v>5</v>
      </c>
      <c r="U195" s="58" t="s">
        <v>44</v>
      </c>
      <c r="V195" s="49"/>
      <c r="W195" s="222">
        <f>V195*K195</f>
        <v>0</v>
      </c>
      <c r="X195" s="222">
        <v>0.0016299999999999999</v>
      </c>
      <c r="Y195" s="222">
        <f>X195*K195</f>
        <v>0.057049999999999997</v>
      </c>
      <c r="Z195" s="222">
        <v>0</v>
      </c>
      <c r="AA195" s="223">
        <f>Z195*K195</f>
        <v>0</v>
      </c>
      <c r="AR195" s="24" t="s">
        <v>299</v>
      </c>
      <c r="AT195" s="24" t="s">
        <v>166</v>
      </c>
      <c r="AU195" s="24" t="s">
        <v>86</v>
      </c>
      <c r="AY195" s="24" t="s">
        <v>165</v>
      </c>
      <c r="BE195" s="138">
        <f>IF(U195="základná",N195,0)</f>
        <v>0</v>
      </c>
      <c r="BF195" s="138">
        <f>IF(U195="znížená",N195,0)</f>
        <v>0</v>
      </c>
      <c r="BG195" s="138">
        <f>IF(U195="zákl. prenesená",N195,0)</f>
        <v>0</v>
      </c>
      <c r="BH195" s="138">
        <f>IF(U195="zníž. prenesená",N195,0)</f>
        <v>0</v>
      </c>
      <c r="BI195" s="138">
        <f>IF(U195="nulová",N195,0)</f>
        <v>0</v>
      </c>
      <c r="BJ195" s="24" t="s">
        <v>86</v>
      </c>
      <c r="BK195" s="224">
        <f>ROUND(L195*K195,3)</f>
        <v>0</v>
      </c>
      <c r="BL195" s="24" t="s">
        <v>299</v>
      </c>
      <c r="BM195" s="24" t="s">
        <v>1598</v>
      </c>
    </row>
    <row r="196" s="1" customFormat="1" ht="25.5" customHeight="1">
      <c r="B196" s="179"/>
      <c r="C196" s="215" t="s">
        <v>437</v>
      </c>
      <c r="D196" s="215" t="s">
        <v>166</v>
      </c>
      <c r="E196" s="216" t="s">
        <v>1599</v>
      </c>
      <c r="F196" s="217" t="s">
        <v>1600</v>
      </c>
      <c r="G196" s="217"/>
      <c r="H196" s="217"/>
      <c r="I196" s="217"/>
      <c r="J196" s="218" t="s">
        <v>286</v>
      </c>
      <c r="K196" s="219">
        <v>25</v>
      </c>
      <c r="L196" s="220">
        <v>0</v>
      </c>
      <c r="M196" s="220"/>
      <c r="N196" s="219">
        <f>ROUND(L196*K196,3)</f>
        <v>0</v>
      </c>
      <c r="O196" s="219"/>
      <c r="P196" s="219"/>
      <c r="Q196" s="219"/>
      <c r="R196" s="183"/>
      <c r="T196" s="221" t="s">
        <v>5</v>
      </c>
      <c r="U196" s="58" t="s">
        <v>44</v>
      </c>
      <c r="V196" s="49"/>
      <c r="W196" s="222">
        <f>V196*K196</f>
        <v>0</v>
      </c>
      <c r="X196" s="222">
        <v>0.0027499999999999998</v>
      </c>
      <c r="Y196" s="222">
        <f>X196*K196</f>
        <v>0.068749999999999992</v>
      </c>
      <c r="Z196" s="222">
        <v>0</v>
      </c>
      <c r="AA196" s="223">
        <f>Z196*K196</f>
        <v>0</v>
      </c>
      <c r="AR196" s="24" t="s">
        <v>299</v>
      </c>
      <c r="AT196" s="24" t="s">
        <v>166</v>
      </c>
      <c r="AU196" s="24" t="s">
        <v>86</v>
      </c>
      <c r="AY196" s="24" t="s">
        <v>165</v>
      </c>
      <c r="BE196" s="138">
        <f>IF(U196="základná",N196,0)</f>
        <v>0</v>
      </c>
      <c r="BF196" s="138">
        <f>IF(U196="znížená",N196,0)</f>
        <v>0</v>
      </c>
      <c r="BG196" s="138">
        <f>IF(U196="zákl. prenesená",N196,0)</f>
        <v>0</v>
      </c>
      <c r="BH196" s="138">
        <f>IF(U196="zníž. prenesená",N196,0)</f>
        <v>0</v>
      </c>
      <c r="BI196" s="138">
        <f>IF(U196="nulová",N196,0)</f>
        <v>0</v>
      </c>
      <c r="BJ196" s="24" t="s">
        <v>86</v>
      </c>
      <c r="BK196" s="224">
        <f>ROUND(L196*K196,3)</f>
        <v>0</v>
      </c>
      <c r="BL196" s="24" t="s">
        <v>299</v>
      </c>
      <c r="BM196" s="24" t="s">
        <v>1601</v>
      </c>
    </row>
    <row r="197" s="1" customFormat="1" ht="25.5" customHeight="1">
      <c r="B197" s="179"/>
      <c r="C197" s="215" t="s">
        <v>441</v>
      </c>
      <c r="D197" s="215" t="s">
        <v>166</v>
      </c>
      <c r="E197" s="216" t="s">
        <v>1602</v>
      </c>
      <c r="F197" s="217" t="s">
        <v>1603</v>
      </c>
      <c r="G197" s="217"/>
      <c r="H197" s="217"/>
      <c r="I197" s="217"/>
      <c r="J197" s="218" t="s">
        <v>297</v>
      </c>
      <c r="K197" s="219">
        <v>3</v>
      </c>
      <c r="L197" s="220">
        <v>0</v>
      </c>
      <c r="M197" s="220"/>
      <c r="N197" s="219">
        <f>ROUND(L197*K197,3)</f>
        <v>0</v>
      </c>
      <c r="O197" s="219"/>
      <c r="P197" s="219"/>
      <c r="Q197" s="219"/>
      <c r="R197" s="183"/>
      <c r="T197" s="221" t="s">
        <v>5</v>
      </c>
      <c r="U197" s="58" t="s">
        <v>44</v>
      </c>
      <c r="V197" s="49"/>
      <c r="W197" s="222">
        <f>V197*K197</f>
        <v>0</v>
      </c>
      <c r="X197" s="222">
        <v>0.00081999999999999998</v>
      </c>
      <c r="Y197" s="222">
        <f>X197*K197</f>
        <v>0.0024599999999999999</v>
      </c>
      <c r="Z197" s="222">
        <v>0</v>
      </c>
      <c r="AA197" s="223">
        <f>Z197*K197</f>
        <v>0</v>
      </c>
      <c r="AR197" s="24" t="s">
        <v>299</v>
      </c>
      <c r="AT197" s="24" t="s">
        <v>166</v>
      </c>
      <c r="AU197" s="24" t="s">
        <v>86</v>
      </c>
      <c r="AY197" s="24" t="s">
        <v>165</v>
      </c>
      <c r="BE197" s="138">
        <f>IF(U197="základná",N197,0)</f>
        <v>0</v>
      </c>
      <c r="BF197" s="138">
        <f>IF(U197="znížená",N197,0)</f>
        <v>0</v>
      </c>
      <c r="BG197" s="138">
        <f>IF(U197="zákl. prenesená",N197,0)</f>
        <v>0</v>
      </c>
      <c r="BH197" s="138">
        <f>IF(U197="zníž. prenesená",N197,0)</f>
        <v>0</v>
      </c>
      <c r="BI197" s="138">
        <f>IF(U197="nulová",N197,0)</f>
        <v>0</v>
      </c>
      <c r="BJ197" s="24" t="s">
        <v>86</v>
      </c>
      <c r="BK197" s="224">
        <f>ROUND(L197*K197,3)</f>
        <v>0</v>
      </c>
      <c r="BL197" s="24" t="s">
        <v>299</v>
      </c>
      <c r="BM197" s="24" t="s">
        <v>1604</v>
      </c>
    </row>
    <row r="198" s="1" customFormat="1" ht="16.5" customHeight="1">
      <c r="B198" s="179"/>
      <c r="C198" s="266" t="s">
        <v>445</v>
      </c>
      <c r="D198" s="266" t="s">
        <v>294</v>
      </c>
      <c r="E198" s="267" t="s">
        <v>1605</v>
      </c>
      <c r="F198" s="268" t="s">
        <v>1606</v>
      </c>
      <c r="G198" s="268"/>
      <c r="H198" s="268"/>
      <c r="I198" s="268"/>
      <c r="J198" s="269" t="s">
        <v>297</v>
      </c>
      <c r="K198" s="270">
        <v>1</v>
      </c>
      <c r="L198" s="271">
        <v>0</v>
      </c>
      <c r="M198" s="271"/>
      <c r="N198" s="270">
        <f>ROUND(L198*K198,3)</f>
        <v>0</v>
      </c>
      <c r="O198" s="219"/>
      <c r="P198" s="219"/>
      <c r="Q198" s="219"/>
      <c r="R198" s="183"/>
      <c r="T198" s="221" t="s">
        <v>5</v>
      </c>
      <c r="U198" s="58" t="s">
        <v>44</v>
      </c>
      <c r="V198" s="49"/>
      <c r="W198" s="222">
        <f>V198*K198</f>
        <v>0</v>
      </c>
      <c r="X198" s="222">
        <v>0.0047600000000000003</v>
      </c>
      <c r="Y198" s="222">
        <f>X198*K198</f>
        <v>0.0047600000000000003</v>
      </c>
      <c r="Z198" s="222">
        <v>0</v>
      </c>
      <c r="AA198" s="223">
        <f>Z198*K198</f>
        <v>0</v>
      </c>
      <c r="AR198" s="24" t="s">
        <v>371</v>
      </c>
      <c r="AT198" s="24" t="s">
        <v>294</v>
      </c>
      <c r="AU198" s="24" t="s">
        <v>86</v>
      </c>
      <c r="AY198" s="24" t="s">
        <v>165</v>
      </c>
      <c r="BE198" s="138">
        <f>IF(U198="základná",N198,0)</f>
        <v>0</v>
      </c>
      <c r="BF198" s="138">
        <f>IF(U198="znížená",N198,0)</f>
        <v>0</v>
      </c>
      <c r="BG198" s="138">
        <f>IF(U198="zákl. prenesená",N198,0)</f>
        <v>0</v>
      </c>
      <c r="BH198" s="138">
        <f>IF(U198="zníž. prenesená",N198,0)</f>
        <v>0</v>
      </c>
      <c r="BI198" s="138">
        <f>IF(U198="nulová",N198,0)</f>
        <v>0</v>
      </c>
      <c r="BJ198" s="24" t="s">
        <v>86</v>
      </c>
      <c r="BK198" s="224">
        <f>ROUND(L198*K198,3)</f>
        <v>0</v>
      </c>
      <c r="BL198" s="24" t="s">
        <v>299</v>
      </c>
      <c r="BM198" s="24" t="s">
        <v>1607</v>
      </c>
    </row>
    <row r="199" s="1" customFormat="1" ht="16.5" customHeight="1">
      <c r="B199" s="179"/>
      <c r="C199" s="266" t="s">
        <v>449</v>
      </c>
      <c r="D199" s="266" t="s">
        <v>294</v>
      </c>
      <c r="E199" s="267" t="s">
        <v>1608</v>
      </c>
      <c r="F199" s="268" t="s">
        <v>1609</v>
      </c>
      <c r="G199" s="268"/>
      <c r="H199" s="268"/>
      <c r="I199" s="268"/>
      <c r="J199" s="269" t="s">
        <v>297</v>
      </c>
      <c r="K199" s="270">
        <v>2</v>
      </c>
      <c r="L199" s="271">
        <v>0</v>
      </c>
      <c r="M199" s="271"/>
      <c r="N199" s="270">
        <f>ROUND(L199*K199,3)</f>
        <v>0</v>
      </c>
      <c r="O199" s="219"/>
      <c r="P199" s="219"/>
      <c r="Q199" s="219"/>
      <c r="R199" s="183"/>
      <c r="T199" s="221" t="s">
        <v>5</v>
      </c>
      <c r="U199" s="58" t="s">
        <v>44</v>
      </c>
      <c r="V199" s="49"/>
      <c r="W199" s="222">
        <f>V199*K199</f>
        <v>0</v>
      </c>
      <c r="X199" s="222">
        <v>0.0047600000000000003</v>
      </c>
      <c r="Y199" s="222">
        <f>X199*K199</f>
        <v>0.0095200000000000007</v>
      </c>
      <c r="Z199" s="222">
        <v>0</v>
      </c>
      <c r="AA199" s="223">
        <f>Z199*K199</f>
        <v>0</v>
      </c>
      <c r="AR199" s="24" t="s">
        <v>371</v>
      </c>
      <c r="AT199" s="24" t="s">
        <v>294</v>
      </c>
      <c r="AU199" s="24" t="s">
        <v>86</v>
      </c>
      <c r="AY199" s="24" t="s">
        <v>165</v>
      </c>
      <c r="BE199" s="138">
        <f>IF(U199="základná",N199,0)</f>
        <v>0</v>
      </c>
      <c r="BF199" s="138">
        <f>IF(U199="znížená",N199,0)</f>
        <v>0</v>
      </c>
      <c r="BG199" s="138">
        <f>IF(U199="zákl. prenesená",N199,0)</f>
        <v>0</v>
      </c>
      <c r="BH199" s="138">
        <f>IF(U199="zníž. prenesená",N199,0)</f>
        <v>0</v>
      </c>
      <c r="BI199" s="138">
        <f>IF(U199="nulová",N199,0)</f>
        <v>0</v>
      </c>
      <c r="BJ199" s="24" t="s">
        <v>86</v>
      </c>
      <c r="BK199" s="224">
        <f>ROUND(L199*K199,3)</f>
        <v>0</v>
      </c>
      <c r="BL199" s="24" t="s">
        <v>299</v>
      </c>
      <c r="BM199" s="24" t="s">
        <v>1610</v>
      </c>
    </row>
    <row r="200" s="1" customFormat="1" ht="25.5" customHeight="1">
      <c r="B200" s="179"/>
      <c r="C200" s="215" t="s">
        <v>639</v>
      </c>
      <c r="D200" s="215" t="s">
        <v>166</v>
      </c>
      <c r="E200" s="216" t="s">
        <v>1611</v>
      </c>
      <c r="F200" s="217" t="s">
        <v>1612</v>
      </c>
      <c r="G200" s="217"/>
      <c r="H200" s="217"/>
      <c r="I200" s="217"/>
      <c r="J200" s="218" t="s">
        <v>286</v>
      </c>
      <c r="K200" s="219">
        <v>70</v>
      </c>
      <c r="L200" s="220">
        <v>0</v>
      </c>
      <c r="M200" s="220"/>
      <c r="N200" s="219">
        <f>ROUND(L200*K200,3)</f>
        <v>0</v>
      </c>
      <c r="O200" s="219"/>
      <c r="P200" s="219"/>
      <c r="Q200" s="219"/>
      <c r="R200" s="183"/>
      <c r="T200" s="221" t="s">
        <v>5</v>
      </c>
      <c r="U200" s="58" t="s">
        <v>44</v>
      </c>
      <c r="V200" s="49"/>
      <c r="W200" s="222">
        <f>V200*K200</f>
        <v>0</v>
      </c>
      <c r="X200" s="222">
        <v>0</v>
      </c>
      <c r="Y200" s="222">
        <f>X200*K200</f>
        <v>0</v>
      </c>
      <c r="Z200" s="222">
        <v>0</v>
      </c>
      <c r="AA200" s="223">
        <f>Z200*K200</f>
        <v>0</v>
      </c>
      <c r="AR200" s="24" t="s">
        <v>299</v>
      </c>
      <c r="AT200" s="24" t="s">
        <v>166</v>
      </c>
      <c r="AU200" s="24" t="s">
        <v>86</v>
      </c>
      <c r="AY200" s="24" t="s">
        <v>165</v>
      </c>
      <c r="BE200" s="138">
        <f>IF(U200="základná",N200,0)</f>
        <v>0</v>
      </c>
      <c r="BF200" s="138">
        <f>IF(U200="znížená",N200,0)</f>
        <v>0</v>
      </c>
      <c r="BG200" s="138">
        <f>IF(U200="zákl. prenesená",N200,0)</f>
        <v>0</v>
      </c>
      <c r="BH200" s="138">
        <f>IF(U200="zníž. prenesená",N200,0)</f>
        <v>0</v>
      </c>
      <c r="BI200" s="138">
        <f>IF(U200="nulová",N200,0)</f>
        <v>0</v>
      </c>
      <c r="BJ200" s="24" t="s">
        <v>86</v>
      </c>
      <c r="BK200" s="224">
        <f>ROUND(L200*K200,3)</f>
        <v>0</v>
      </c>
      <c r="BL200" s="24" t="s">
        <v>299</v>
      </c>
      <c r="BM200" s="24" t="s">
        <v>1613</v>
      </c>
    </row>
    <row r="201" s="1" customFormat="1" ht="25.5" customHeight="1">
      <c r="B201" s="179"/>
      <c r="C201" s="215" t="s">
        <v>643</v>
      </c>
      <c r="D201" s="215" t="s">
        <v>166</v>
      </c>
      <c r="E201" s="216" t="s">
        <v>1614</v>
      </c>
      <c r="F201" s="217" t="s">
        <v>1615</v>
      </c>
      <c r="G201" s="217"/>
      <c r="H201" s="217"/>
      <c r="I201" s="217"/>
      <c r="J201" s="218" t="s">
        <v>426</v>
      </c>
      <c r="K201" s="220">
        <v>0</v>
      </c>
      <c r="L201" s="220">
        <v>0</v>
      </c>
      <c r="M201" s="220"/>
      <c r="N201" s="219">
        <f>ROUND(L201*K201,3)</f>
        <v>0</v>
      </c>
      <c r="O201" s="219"/>
      <c r="P201" s="219"/>
      <c r="Q201" s="219"/>
      <c r="R201" s="183"/>
      <c r="T201" s="221" t="s">
        <v>5</v>
      </c>
      <c r="U201" s="58" t="s">
        <v>44</v>
      </c>
      <c r="V201" s="49"/>
      <c r="W201" s="222">
        <f>V201*K201</f>
        <v>0</v>
      </c>
      <c r="X201" s="222">
        <v>0</v>
      </c>
      <c r="Y201" s="222">
        <f>X201*K201</f>
        <v>0</v>
      </c>
      <c r="Z201" s="222">
        <v>0</v>
      </c>
      <c r="AA201" s="223">
        <f>Z201*K201</f>
        <v>0</v>
      </c>
      <c r="AR201" s="24" t="s">
        <v>299</v>
      </c>
      <c r="AT201" s="24" t="s">
        <v>166</v>
      </c>
      <c r="AU201" s="24" t="s">
        <v>86</v>
      </c>
      <c r="AY201" s="24" t="s">
        <v>165</v>
      </c>
      <c r="BE201" s="138">
        <f>IF(U201="základná",N201,0)</f>
        <v>0</v>
      </c>
      <c r="BF201" s="138">
        <f>IF(U201="znížená",N201,0)</f>
        <v>0</v>
      </c>
      <c r="BG201" s="138">
        <f>IF(U201="zákl. prenesená",N201,0)</f>
        <v>0</v>
      </c>
      <c r="BH201" s="138">
        <f>IF(U201="zníž. prenesená",N201,0)</f>
        <v>0</v>
      </c>
      <c r="BI201" s="138">
        <f>IF(U201="nulová",N201,0)</f>
        <v>0</v>
      </c>
      <c r="BJ201" s="24" t="s">
        <v>86</v>
      </c>
      <c r="BK201" s="224">
        <f>ROUND(L201*K201,3)</f>
        <v>0</v>
      </c>
      <c r="BL201" s="24" t="s">
        <v>299</v>
      </c>
      <c r="BM201" s="24" t="s">
        <v>1616</v>
      </c>
    </row>
    <row r="202" s="9" customFormat="1" ht="29.88" customHeight="1">
      <c r="B202" s="201"/>
      <c r="C202" s="202"/>
      <c r="D202" s="212" t="s">
        <v>1459</v>
      </c>
      <c r="E202" s="212"/>
      <c r="F202" s="212"/>
      <c r="G202" s="212"/>
      <c r="H202" s="212"/>
      <c r="I202" s="212"/>
      <c r="J202" s="212"/>
      <c r="K202" s="212"/>
      <c r="L202" s="212"/>
      <c r="M202" s="212"/>
      <c r="N202" s="225">
        <f>BK202</f>
        <v>0</v>
      </c>
      <c r="O202" s="226"/>
      <c r="P202" s="226"/>
      <c r="Q202" s="226"/>
      <c r="R202" s="205"/>
      <c r="T202" s="206"/>
      <c r="U202" s="202"/>
      <c r="V202" s="202"/>
      <c r="W202" s="207">
        <f>SUM(W203:W208)</f>
        <v>0</v>
      </c>
      <c r="X202" s="202"/>
      <c r="Y202" s="207">
        <f>SUM(Y203:Y208)</f>
        <v>0.3347</v>
      </c>
      <c r="Z202" s="202"/>
      <c r="AA202" s="208">
        <f>SUM(AA203:AA208)</f>
        <v>0</v>
      </c>
      <c r="AR202" s="209" t="s">
        <v>86</v>
      </c>
      <c r="AT202" s="210" t="s">
        <v>76</v>
      </c>
      <c r="AU202" s="210" t="s">
        <v>83</v>
      </c>
      <c r="AY202" s="209" t="s">
        <v>165</v>
      </c>
      <c r="BK202" s="211">
        <f>SUM(BK203:BK208)</f>
        <v>0</v>
      </c>
    </row>
    <row r="203" s="1" customFormat="1" ht="38.25" customHeight="1">
      <c r="B203" s="179"/>
      <c r="C203" s="215" t="s">
        <v>648</v>
      </c>
      <c r="D203" s="215" t="s">
        <v>166</v>
      </c>
      <c r="E203" s="216" t="s">
        <v>1617</v>
      </c>
      <c r="F203" s="217" t="s">
        <v>1618</v>
      </c>
      <c r="G203" s="217"/>
      <c r="H203" s="217"/>
      <c r="I203" s="217"/>
      <c r="J203" s="218" t="s">
        <v>286</v>
      </c>
      <c r="K203" s="219">
        <v>40</v>
      </c>
      <c r="L203" s="220">
        <v>0</v>
      </c>
      <c r="M203" s="220"/>
      <c r="N203" s="219">
        <f>ROUND(L203*K203,3)</f>
        <v>0</v>
      </c>
      <c r="O203" s="219"/>
      <c r="P203" s="219"/>
      <c r="Q203" s="219"/>
      <c r="R203" s="183"/>
      <c r="T203" s="221" t="s">
        <v>5</v>
      </c>
      <c r="U203" s="58" t="s">
        <v>44</v>
      </c>
      <c r="V203" s="49"/>
      <c r="W203" s="222">
        <f>V203*K203</f>
        <v>0</v>
      </c>
      <c r="X203" s="222">
        <v>0.0021900000000000001</v>
      </c>
      <c r="Y203" s="222">
        <f>X203*K203</f>
        <v>0.087600000000000011</v>
      </c>
      <c r="Z203" s="222">
        <v>0</v>
      </c>
      <c r="AA203" s="223">
        <f>Z203*K203</f>
        <v>0</v>
      </c>
      <c r="AR203" s="24" t="s">
        <v>299</v>
      </c>
      <c r="AT203" s="24" t="s">
        <v>166</v>
      </c>
      <c r="AU203" s="24" t="s">
        <v>86</v>
      </c>
      <c r="AY203" s="24" t="s">
        <v>165</v>
      </c>
      <c r="BE203" s="138">
        <f>IF(U203="základná",N203,0)</f>
        <v>0</v>
      </c>
      <c r="BF203" s="138">
        <f>IF(U203="znížená",N203,0)</f>
        <v>0</v>
      </c>
      <c r="BG203" s="138">
        <f>IF(U203="zákl. prenesená",N203,0)</f>
        <v>0</v>
      </c>
      <c r="BH203" s="138">
        <f>IF(U203="zníž. prenesená",N203,0)</f>
        <v>0</v>
      </c>
      <c r="BI203" s="138">
        <f>IF(U203="nulová",N203,0)</f>
        <v>0</v>
      </c>
      <c r="BJ203" s="24" t="s">
        <v>86</v>
      </c>
      <c r="BK203" s="224">
        <f>ROUND(L203*K203,3)</f>
        <v>0</v>
      </c>
      <c r="BL203" s="24" t="s">
        <v>299</v>
      </c>
      <c r="BM203" s="24" t="s">
        <v>1619</v>
      </c>
    </row>
    <row r="204" s="1" customFormat="1" ht="38.25" customHeight="1">
      <c r="B204" s="179"/>
      <c r="C204" s="215" t="s">
        <v>650</v>
      </c>
      <c r="D204" s="215" t="s">
        <v>166</v>
      </c>
      <c r="E204" s="216" t="s">
        <v>1620</v>
      </c>
      <c r="F204" s="217" t="s">
        <v>1621</v>
      </c>
      <c r="G204" s="217"/>
      <c r="H204" s="217"/>
      <c r="I204" s="217"/>
      <c r="J204" s="218" t="s">
        <v>286</v>
      </c>
      <c r="K204" s="219">
        <v>35</v>
      </c>
      <c r="L204" s="220">
        <v>0</v>
      </c>
      <c r="M204" s="220"/>
      <c r="N204" s="219">
        <f>ROUND(L204*K204,3)</f>
        <v>0</v>
      </c>
      <c r="O204" s="219"/>
      <c r="P204" s="219"/>
      <c r="Q204" s="219"/>
      <c r="R204" s="183"/>
      <c r="T204" s="221" t="s">
        <v>5</v>
      </c>
      <c r="U204" s="58" t="s">
        <v>44</v>
      </c>
      <c r="V204" s="49"/>
      <c r="W204" s="222">
        <f>V204*K204</f>
        <v>0</v>
      </c>
      <c r="X204" s="222">
        <v>0.0027399999999999998</v>
      </c>
      <c r="Y204" s="222">
        <f>X204*K204</f>
        <v>0.095899999999999999</v>
      </c>
      <c r="Z204" s="222">
        <v>0</v>
      </c>
      <c r="AA204" s="223">
        <f>Z204*K204</f>
        <v>0</v>
      </c>
      <c r="AR204" s="24" t="s">
        <v>299</v>
      </c>
      <c r="AT204" s="24" t="s">
        <v>166</v>
      </c>
      <c r="AU204" s="24" t="s">
        <v>86</v>
      </c>
      <c r="AY204" s="24" t="s">
        <v>165</v>
      </c>
      <c r="BE204" s="138">
        <f>IF(U204="základná",N204,0)</f>
        <v>0</v>
      </c>
      <c r="BF204" s="138">
        <f>IF(U204="znížená",N204,0)</f>
        <v>0</v>
      </c>
      <c r="BG204" s="138">
        <f>IF(U204="zákl. prenesená",N204,0)</f>
        <v>0</v>
      </c>
      <c r="BH204" s="138">
        <f>IF(U204="zníž. prenesená",N204,0)</f>
        <v>0</v>
      </c>
      <c r="BI204" s="138">
        <f>IF(U204="nulová",N204,0)</f>
        <v>0</v>
      </c>
      <c r="BJ204" s="24" t="s">
        <v>86</v>
      </c>
      <c r="BK204" s="224">
        <f>ROUND(L204*K204,3)</f>
        <v>0</v>
      </c>
      <c r="BL204" s="24" t="s">
        <v>299</v>
      </c>
      <c r="BM204" s="24" t="s">
        <v>1622</v>
      </c>
    </row>
    <row r="205" s="1" customFormat="1" ht="38.25" customHeight="1">
      <c r="B205" s="179"/>
      <c r="C205" s="215" t="s">
        <v>655</v>
      </c>
      <c r="D205" s="215" t="s">
        <v>166</v>
      </c>
      <c r="E205" s="216" t="s">
        <v>1623</v>
      </c>
      <c r="F205" s="217" t="s">
        <v>1624</v>
      </c>
      <c r="G205" s="217"/>
      <c r="H205" s="217"/>
      <c r="I205" s="217"/>
      <c r="J205" s="218" t="s">
        <v>286</v>
      </c>
      <c r="K205" s="219">
        <v>35</v>
      </c>
      <c r="L205" s="220">
        <v>0</v>
      </c>
      <c r="M205" s="220"/>
      <c r="N205" s="219">
        <f>ROUND(L205*K205,3)</f>
        <v>0</v>
      </c>
      <c r="O205" s="219"/>
      <c r="P205" s="219"/>
      <c r="Q205" s="219"/>
      <c r="R205" s="183"/>
      <c r="T205" s="221" t="s">
        <v>5</v>
      </c>
      <c r="U205" s="58" t="s">
        <v>44</v>
      </c>
      <c r="V205" s="49"/>
      <c r="W205" s="222">
        <f>V205*K205</f>
        <v>0</v>
      </c>
      <c r="X205" s="222">
        <v>0.0043200000000000001</v>
      </c>
      <c r="Y205" s="222">
        <f>X205*K205</f>
        <v>0.1512</v>
      </c>
      <c r="Z205" s="222">
        <v>0</v>
      </c>
      <c r="AA205" s="223">
        <f>Z205*K205</f>
        <v>0</v>
      </c>
      <c r="AR205" s="24" t="s">
        <v>299</v>
      </c>
      <c r="AT205" s="24" t="s">
        <v>166</v>
      </c>
      <c r="AU205" s="24" t="s">
        <v>86</v>
      </c>
      <c r="AY205" s="24" t="s">
        <v>165</v>
      </c>
      <c r="BE205" s="138">
        <f>IF(U205="základná",N205,0)</f>
        <v>0</v>
      </c>
      <c r="BF205" s="138">
        <f>IF(U205="znížená",N205,0)</f>
        <v>0</v>
      </c>
      <c r="BG205" s="138">
        <f>IF(U205="zákl. prenesená",N205,0)</f>
        <v>0</v>
      </c>
      <c r="BH205" s="138">
        <f>IF(U205="zníž. prenesená",N205,0)</f>
        <v>0</v>
      </c>
      <c r="BI205" s="138">
        <f>IF(U205="nulová",N205,0)</f>
        <v>0</v>
      </c>
      <c r="BJ205" s="24" t="s">
        <v>86</v>
      </c>
      <c r="BK205" s="224">
        <f>ROUND(L205*K205,3)</f>
        <v>0</v>
      </c>
      <c r="BL205" s="24" t="s">
        <v>299</v>
      </c>
      <c r="BM205" s="24" t="s">
        <v>1625</v>
      </c>
    </row>
    <row r="206" s="1" customFormat="1" ht="25.5" customHeight="1">
      <c r="B206" s="179"/>
      <c r="C206" s="215" t="s">
        <v>659</v>
      </c>
      <c r="D206" s="215" t="s">
        <v>166</v>
      </c>
      <c r="E206" s="216" t="s">
        <v>1626</v>
      </c>
      <c r="F206" s="217" t="s">
        <v>1627</v>
      </c>
      <c r="G206" s="217"/>
      <c r="H206" s="217"/>
      <c r="I206" s="217"/>
      <c r="J206" s="218" t="s">
        <v>1628</v>
      </c>
      <c r="K206" s="219">
        <v>8</v>
      </c>
      <c r="L206" s="220">
        <v>0</v>
      </c>
      <c r="M206" s="220"/>
      <c r="N206" s="219">
        <f>ROUND(L206*K206,3)</f>
        <v>0</v>
      </c>
      <c r="O206" s="219"/>
      <c r="P206" s="219"/>
      <c r="Q206" s="219"/>
      <c r="R206" s="183"/>
      <c r="T206" s="221" t="s">
        <v>5</v>
      </c>
      <c r="U206" s="58" t="s">
        <v>44</v>
      </c>
      <c r="V206" s="49"/>
      <c r="W206" s="222">
        <f>V206*K206</f>
        <v>0</v>
      </c>
      <c r="X206" s="222">
        <v>0</v>
      </c>
      <c r="Y206" s="222">
        <f>X206*K206</f>
        <v>0</v>
      </c>
      <c r="Z206" s="222">
        <v>0</v>
      </c>
      <c r="AA206" s="223">
        <f>Z206*K206</f>
        <v>0</v>
      </c>
      <c r="AR206" s="24" t="s">
        <v>299</v>
      </c>
      <c r="AT206" s="24" t="s">
        <v>166</v>
      </c>
      <c r="AU206" s="24" t="s">
        <v>86</v>
      </c>
      <c r="AY206" s="24" t="s">
        <v>165</v>
      </c>
      <c r="BE206" s="138">
        <f>IF(U206="základná",N206,0)</f>
        <v>0</v>
      </c>
      <c r="BF206" s="138">
        <f>IF(U206="znížená",N206,0)</f>
        <v>0</v>
      </c>
      <c r="BG206" s="138">
        <f>IF(U206="zákl. prenesená",N206,0)</f>
        <v>0</v>
      </c>
      <c r="BH206" s="138">
        <f>IF(U206="zníž. prenesená",N206,0)</f>
        <v>0</v>
      </c>
      <c r="BI206" s="138">
        <f>IF(U206="nulová",N206,0)</f>
        <v>0</v>
      </c>
      <c r="BJ206" s="24" t="s">
        <v>86</v>
      </c>
      <c r="BK206" s="224">
        <f>ROUND(L206*K206,3)</f>
        <v>0</v>
      </c>
      <c r="BL206" s="24" t="s">
        <v>299</v>
      </c>
      <c r="BM206" s="24" t="s">
        <v>1629</v>
      </c>
    </row>
    <row r="207" s="1" customFormat="1" ht="25.5" customHeight="1">
      <c r="B207" s="179"/>
      <c r="C207" s="215" t="s">
        <v>664</v>
      </c>
      <c r="D207" s="215" t="s">
        <v>166</v>
      </c>
      <c r="E207" s="216" t="s">
        <v>1630</v>
      </c>
      <c r="F207" s="217" t="s">
        <v>1631</v>
      </c>
      <c r="G207" s="217"/>
      <c r="H207" s="217"/>
      <c r="I207" s="217"/>
      <c r="J207" s="218" t="s">
        <v>286</v>
      </c>
      <c r="K207" s="219">
        <v>120</v>
      </c>
      <c r="L207" s="220">
        <v>0</v>
      </c>
      <c r="M207" s="220"/>
      <c r="N207" s="219">
        <f>ROUND(L207*K207,3)</f>
        <v>0</v>
      </c>
      <c r="O207" s="219"/>
      <c r="P207" s="219"/>
      <c r="Q207" s="219"/>
      <c r="R207" s="183"/>
      <c r="T207" s="221" t="s">
        <v>5</v>
      </c>
      <c r="U207" s="58" t="s">
        <v>44</v>
      </c>
      <c r="V207" s="49"/>
      <c r="W207" s="222">
        <f>V207*K207</f>
        <v>0</v>
      </c>
      <c r="X207" s="222">
        <v>0</v>
      </c>
      <c r="Y207" s="222">
        <f>X207*K207</f>
        <v>0</v>
      </c>
      <c r="Z207" s="222">
        <v>0</v>
      </c>
      <c r="AA207" s="223">
        <f>Z207*K207</f>
        <v>0</v>
      </c>
      <c r="AR207" s="24" t="s">
        <v>299</v>
      </c>
      <c r="AT207" s="24" t="s">
        <v>166</v>
      </c>
      <c r="AU207" s="24" t="s">
        <v>86</v>
      </c>
      <c r="AY207" s="24" t="s">
        <v>165</v>
      </c>
      <c r="BE207" s="138">
        <f>IF(U207="základná",N207,0)</f>
        <v>0</v>
      </c>
      <c r="BF207" s="138">
        <f>IF(U207="znížená",N207,0)</f>
        <v>0</v>
      </c>
      <c r="BG207" s="138">
        <f>IF(U207="zákl. prenesená",N207,0)</f>
        <v>0</v>
      </c>
      <c r="BH207" s="138">
        <f>IF(U207="zníž. prenesená",N207,0)</f>
        <v>0</v>
      </c>
      <c r="BI207" s="138">
        <f>IF(U207="nulová",N207,0)</f>
        <v>0</v>
      </c>
      <c r="BJ207" s="24" t="s">
        <v>86</v>
      </c>
      <c r="BK207" s="224">
        <f>ROUND(L207*K207,3)</f>
        <v>0</v>
      </c>
      <c r="BL207" s="24" t="s">
        <v>299</v>
      </c>
      <c r="BM207" s="24" t="s">
        <v>1632</v>
      </c>
    </row>
    <row r="208" s="1" customFormat="1" ht="25.5" customHeight="1">
      <c r="B208" s="179"/>
      <c r="C208" s="215" t="s">
        <v>669</v>
      </c>
      <c r="D208" s="215" t="s">
        <v>166</v>
      </c>
      <c r="E208" s="216" t="s">
        <v>1633</v>
      </c>
      <c r="F208" s="217" t="s">
        <v>1634</v>
      </c>
      <c r="G208" s="217"/>
      <c r="H208" s="217"/>
      <c r="I208" s="217"/>
      <c r="J208" s="218" t="s">
        <v>426</v>
      </c>
      <c r="K208" s="220">
        <v>0</v>
      </c>
      <c r="L208" s="220">
        <v>0</v>
      </c>
      <c r="M208" s="220"/>
      <c r="N208" s="219">
        <f>ROUND(L208*K208,3)</f>
        <v>0</v>
      </c>
      <c r="O208" s="219"/>
      <c r="P208" s="219"/>
      <c r="Q208" s="219"/>
      <c r="R208" s="183"/>
      <c r="T208" s="221" t="s">
        <v>5</v>
      </c>
      <c r="U208" s="58" t="s">
        <v>44</v>
      </c>
      <c r="V208" s="49"/>
      <c r="W208" s="222">
        <f>V208*K208</f>
        <v>0</v>
      </c>
      <c r="X208" s="222">
        <v>0</v>
      </c>
      <c r="Y208" s="222">
        <f>X208*K208</f>
        <v>0</v>
      </c>
      <c r="Z208" s="222">
        <v>0</v>
      </c>
      <c r="AA208" s="223">
        <f>Z208*K208</f>
        <v>0</v>
      </c>
      <c r="AR208" s="24" t="s">
        <v>299</v>
      </c>
      <c r="AT208" s="24" t="s">
        <v>166</v>
      </c>
      <c r="AU208" s="24" t="s">
        <v>86</v>
      </c>
      <c r="AY208" s="24" t="s">
        <v>165</v>
      </c>
      <c r="BE208" s="138">
        <f>IF(U208="základná",N208,0)</f>
        <v>0</v>
      </c>
      <c r="BF208" s="138">
        <f>IF(U208="znížená",N208,0)</f>
        <v>0</v>
      </c>
      <c r="BG208" s="138">
        <f>IF(U208="zákl. prenesená",N208,0)</f>
        <v>0</v>
      </c>
      <c r="BH208" s="138">
        <f>IF(U208="zníž. prenesená",N208,0)</f>
        <v>0</v>
      </c>
      <c r="BI208" s="138">
        <f>IF(U208="nulová",N208,0)</f>
        <v>0</v>
      </c>
      <c r="BJ208" s="24" t="s">
        <v>86</v>
      </c>
      <c r="BK208" s="224">
        <f>ROUND(L208*K208,3)</f>
        <v>0</v>
      </c>
      <c r="BL208" s="24" t="s">
        <v>299</v>
      </c>
      <c r="BM208" s="24" t="s">
        <v>1635</v>
      </c>
    </row>
    <row r="209" s="9" customFormat="1" ht="29.88" customHeight="1">
      <c r="B209" s="201"/>
      <c r="C209" s="202"/>
      <c r="D209" s="212" t="s">
        <v>1460</v>
      </c>
      <c r="E209" s="212"/>
      <c r="F209" s="212"/>
      <c r="G209" s="212"/>
      <c r="H209" s="212"/>
      <c r="I209" s="212"/>
      <c r="J209" s="212"/>
      <c r="K209" s="212"/>
      <c r="L209" s="212"/>
      <c r="M209" s="212"/>
      <c r="N209" s="225">
        <f>BK209</f>
        <v>0</v>
      </c>
      <c r="O209" s="226"/>
      <c r="P209" s="226"/>
      <c r="Q209" s="226"/>
      <c r="R209" s="205"/>
      <c r="T209" s="206"/>
      <c r="U209" s="202"/>
      <c r="V209" s="202"/>
      <c r="W209" s="207">
        <f>SUM(W210:W237)</f>
        <v>0</v>
      </c>
      <c r="X209" s="202"/>
      <c r="Y209" s="207">
        <f>SUM(Y210:Y237)</f>
        <v>0.12374375600000001</v>
      </c>
      <c r="Z209" s="202"/>
      <c r="AA209" s="208">
        <f>SUM(AA210:AA237)</f>
        <v>0</v>
      </c>
      <c r="AR209" s="209" t="s">
        <v>86</v>
      </c>
      <c r="AT209" s="210" t="s">
        <v>76</v>
      </c>
      <c r="AU209" s="210" t="s">
        <v>83</v>
      </c>
      <c r="AY209" s="209" t="s">
        <v>165</v>
      </c>
      <c r="BK209" s="211">
        <f>SUM(BK210:BK237)</f>
        <v>0</v>
      </c>
    </row>
    <row r="210" s="1" customFormat="1" ht="16.5" customHeight="1">
      <c r="B210" s="179"/>
      <c r="C210" s="215" t="s">
        <v>673</v>
      </c>
      <c r="D210" s="215" t="s">
        <v>166</v>
      </c>
      <c r="E210" s="216" t="s">
        <v>1636</v>
      </c>
      <c r="F210" s="217" t="s">
        <v>1637</v>
      </c>
      <c r="G210" s="217"/>
      <c r="H210" s="217"/>
      <c r="I210" s="217"/>
      <c r="J210" s="218" t="s">
        <v>297</v>
      </c>
      <c r="K210" s="219">
        <v>3</v>
      </c>
      <c r="L210" s="220">
        <v>0</v>
      </c>
      <c r="M210" s="220"/>
      <c r="N210" s="219">
        <f>ROUND(L210*K210,3)</f>
        <v>0</v>
      </c>
      <c r="O210" s="219"/>
      <c r="P210" s="219"/>
      <c r="Q210" s="219"/>
      <c r="R210" s="183"/>
      <c r="T210" s="221" t="s">
        <v>5</v>
      </c>
      <c r="U210" s="58" t="s">
        <v>44</v>
      </c>
      <c r="V210" s="49"/>
      <c r="W210" s="222">
        <f>V210*K210</f>
        <v>0</v>
      </c>
      <c r="X210" s="222">
        <v>0.00072000000000000005</v>
      </c>
      <c r="Y210" s="222">
        <f>X210*K210</f>
        <v>0.00216</v>
      </c>
      <c r="Z210" s="222">
        <v>0</v>
      </c>
      <c r="AA210" s="223">
        <f>Z210*K210</f>
        <v>0</v>
      </c>
      <c r="AR210" s="24" t="s">
        <v>299</v>
      </c>
      <c r="AT210" s="24" t="s">
        <v>166</v>
      </c>
      <c r="AU210" s="24" t="s">
        <v>86</v>
      </c>
      <c r="AY210" s="24" t="s">
        <v>165</v>
      </c>
      <c r="BE210" s="138">
        <f>IF(U210="základná",N210,0)</f>
        <v>0</v>
      </c>
      <c r="BF210" s="138">
        <f>IF(U210="znížená",N210,0)</f>
        <v>0</v>
      </c>
      <c r="BG210" s="138">
        <f>IF(U210="zákl. prenesená",N210,0)</f>
        <v>0</v>
      </c>
      <c r="BH210" s="138">
        <f>IF(U210="zníž. prenesená",N210,0)</f>
        <v>0</v>
      </c>
      <c r="BI210" s="138">
        <f>IF(U210="nulová",N210,0)</f>
        <v>0</v>
      </c>
      <c r="BJ210" s="24" t="s">
        <v>86</v>
      </c>
      <c r="BK210" s="224">
        <f>ROUND(L210*K210,3)</f>
        <v>0</v>
      </c>
      <c r="BL210" s="24" t="s">
        <v>299</v>
      </c>
      <c r="BM210" s="24" t="s">
        <v>1638</v>
      </c>
    </row>
    <row r="211" s="1" customFormat="1" ht="16.5" customHeight="1">
      <c r="B211" s="179"/>
      <c r="C211" s="266" t="s">
        <v>677</v>
      </c>
      <c r="D211" s="266" t="s">
        <v>294</v>
      </c>
      <c r="E211" s="267" t="s">
        <v>1639</v>
      </c>
      <c r="F211" s="268" t="s">
        <v>1640</v>
      </c>
      <c r="G211" s="268"/>
      <c r="H211" s="268"/>
      <c r="I211" s="268"/>
      <c r="J211" s="269" t="s">
        <v>297</v>
      </c>
      <c r="K211" s="270">
        <v>3</v>
      </c>
      <c r="L211" s="271">
        <v>0</v>
      </c>
      <c r="M211" s="271"/>
      <c r="N211" s="270">
        <f>ROUND(L211*K211,3)</f>
        <v>0</v>
      </c>
      <c r="O211" s="219"/>
      <c r="P211" s="219"/>
      <c r="Q211" s="219"/>
      <c r="R211" s="183"/>
      <c r="T211" s="221" t="s">
        <v>5</v>
      </c>
      <c r="U211" s="58" t="s">
        <v>44</v>
      </c>
      <c r="V211" s="49"/>
      <c r="W211" s="222">
        <f>V211*K211</f>
        <v>0</v>
      </c>
      <c r="X211" s="222">
        <v>0.025999999999999999</v>
      </c>
      <c r="Y211" s="222">
        <f>X211*K211</f>
        <v>0.078</v>
      </c>
      <c r="Z211" s="222">
        <v>0</v>
      </c>
      <c r="AA211" s="223">
        <f>Z211*K211</f>
        <v>0</v>
      </c>
      <c r="AR211" s="24" t="s">
        <v>371</v>
      </c>
      <c r="AT211" s="24" t="s">
        <v>294</v>
      </c>
      <c r="AU211" s="24" t="s">
        <v>86</v>
      </c>
      <c r="AY211" s="24" t="s">
        <v>165</v>
      </c>
      <c r="BE211" s="138">
        <f>IF(U211="základná",N211,0)</f>
        <v>0</v>
      </c>
      <c r="BF211" s="138">
        <f>IF(U211="znížená",N211,0)</f>
        <v>0</v>
      </c>
      <c r="BG211" s="138">
        <f>IF(U211="zákl. prenesená",N211,0)</f>
        <v>0</v>
      </c>
      <c r="BH211" s="138">
        <f>IF(U211="zníž. prenesená",N211,0)</f>
        <v>0</v>
      </c>
      <c r="BI211" s="138">
        <f>IF(U211="nulová",N211,0)</f>
        <v>0</v>
      </c>
      <c r="BJ211" s="24" t="s">
        <v>86</v>
      </c>
      <c r="BK211" s="224">
        <f>ROUND(L211*K211,3)</f>
        <v>0</v>
      </c>
      <c r="BL211" s="24" t="s">
        <v>299</v>
      </c>
      <c r="BM211" s="24" t="s">
        <v>1641</v>
      </c>
    </row>
    <row r="212" s="1" customFormat="1" ht="25.5" customHeight="1">
      <c r="B212" s="179"/>
      <c r="C212" s="215" t="s">
        <v>681</v>
      </c>
      <c r="D212" s="215" t="s">
        <v>166</v>
      </c>
      <c r="E212" s="216" t="s">
        <v>1642</v>
      </c>
      <c r="F212" s="217" t="s">
        <v>1643</v>
      </c>
      <c r="G212" s="217"/>
      <c r="H212" s="217"/>
      <c r="I212" s="217"/>
      <c r="J212" s="218" t="s">
        <v>297</v>
      </c>
      <c r="K212" s="219">
        <v>3</v>
      </c>
      <c r="L212" s="220">
        <v>0</v>
      </c>
      <c r="M212" s="220"/>
      <c r="N212" s="219">
        <f>ROUND(L212*K212,3)</f>
        <v>0</v>
      </c>
      <c r="O212" s="219"/>
      <c r="P212" s="219"/>
      <c r="Q212" s="219"/>
      <c r="R212" s="183"/>
      <c r="T212" s="221" t="s">
        <v>5</v>
      </c>
      <c r="U212" s="58" t="s">
        <v>44</v>
      </c>
      <c r="V212" s="49"/>
      <c r="W212" s="222">
        <f>V212*K212</f>
        <v>0</v>
      </c>
      <c r="X212" s="222">
        <v>0</v>
      </c>
      <c r="Y212" s="222">
        <f>X212*K212</f>
        <v>0</v>
      </c>
      <c r="Z212" s="222">
        <v>0</v>
      </c>
      <c r="AA212" s="223">
        <f>Z212*K212</f>
        <v>0</v>
      </c>
      <c r="AR212" s="24" t="s">
        <v>299</v>
      </c>
      <c r="AT212" s="24" t="s">
        <v>166</v>
      </c>
      <c r="AU212" s="24" t="s">
        <v>86</v>
      </c>
      <c r="AY212" s="24" t="s">
        <v>165</v>
      </c>
      <c r="BE212" s="138">
        <f>IF(U212="základná",N212,0)</f>
        <v>0</v>
      </c>
      <c r="BF212" s="138">
        <f>IF(U212="znížená",N212,0)</f>
        <v>0</v>
      </c>
      <c r="BG212" s="138">
        <f>IF(U212="zákl. prenesená",N212,0)</f>
        <v>0</v>
      </c>
      <c r="BH212" s="138">
        <f>IF(U212="zníž. prenesená",N212,0)</f>
        <v>0</v>
      </c>
      <c r="BI212" s="138">
        <f>IF(U212="nulová",N212,0)</f>
        <v>0</v>
      </c>
      <c r="BJ212" s="24" t="s">
        <v>86</v>
      </c>
      <c r="BK212" s="224">
        <f>ROUND(L212*K212,3)</f>
        <v>0</v>
      </c>
      <c r="BL212" s="24" t="s">
        <v>299</v>
      </c>
      <c r="BM212" s="24" t="s">
        <v>1644</v>
      </c>
    </row>
    <row r="213" s="1" customFormat="1" ht="25.5" customHeight="1">
      <c r="B213" s="179"/>
      <c r="C213" s="215" t="s">
        <v>685</v>
      </c>
      <c r="D213" s="215" t="s">
        <v>166</v>
      </c>
      <c r="E213" s="216" t="s">
        <v>1645</v>
      </c>
      <c r="F213" s="217" t="s">
        <v>1646</v>
      </c>
      <c r="G213" s="217"/>
      <c r="H213" s="217"/>
      <c r="I213" s="217"/>
      <c r="J213" s="218" t="s">
        <v>1647</v>
      </c>
      <c r="K213" s="219">
        <v>3</v>
      </c>
      <c r="L213" s="220">
        <v>0</v>
      </c>
      <c r="M213" s="220"/>
      <c r="N213" s="219">
        <f>ROUND(L213*K213,3)</f>
        <v>0</v>
      </c>
      <c r="O213" s="219"/>
      <c r="P213" s="219"/>
      <c r="Q213" s="219"/>
      <c r="R213" s="183"/>
      <c r="T213" s="221" t="s">
        <v>5</v>
      </c>
      <c r="U213" s="58" t="s">
        <v>44</v>
      </c>
      <c r="V213" s="49"/>
      <c r="W213" s="222">
        <f>V213*K213</f>
        <v>0</v>
      </c>
      <c r="X213" s="222">
        <v>0</v>
      </c>
      <c r="Y213" s="222">
        <f>X213*K213</f>
        <v>0</v>
      </c>
      <c r="Z213" s="222">
        <v>0</v>
      </c>
      <c r="AA213" s="223">
        <f>Z213*K213</f>
        <v>0</v>
      </c>
      <c r="AR213" s="24" t="s">
        <v>299</v>
      </c>
      <c r="AT213" s="24" t="s">
        <v>166</v>
      </c>
      <c r="AU213" s="24" t="s">
        <v>86</v>
      </c>
      <c r="AY213" s="24" t="s">
        <v>165</v>
      </c>
      <c r="BE213" s="138">
        <f>IF(U213="základná",N213,0)</f>
        <v>0</v>
      </c>
      <c r="BF213" s="138">
        <f>IF(U213="znížená",N213,0)</f>
        <v>0</v>
      </c>
      <c r="BG213" s="138">
        <f>IF(U213="zákl. prenesená",N213,0)</f>
        <v>0</v>
      </c>
      <c r="BH213" s="138">
        <f>IF(U213="zníž. prenesená",N213,0)</f>
        <v>0</v>
      </c>
      <c r="BI213" s="138">
        <f>IF(U213="nulová",N213,0)</f>
        <v>0</v>
      </c>
      <c r="BJ213" s="24" t="s">
        <v>86</v>
      </c>
      <c r="BK213" s="224">
        <f>ROUND(L213*K213,3)</f>
        <v>0</v>
      </c>
      <c r="BL213" s="24" t="s">
        <v>299</v>
      </c>
      <c r="BM213" s="24" t="s">
        <v>1648</v>
      </c>
    </row>
    <row r="214" s="1" customFormat="1" ht="16.5" customHeight="1">
      <c r="B214" s="179"/>
      <c r="C214" s="266" t="s">
        <v>689</v>
      </c>
      <c r="D214" s="266" t="s">
        <v>294</v>
      </c>
      <c r="E214" s="267" t="s">
        <v>1649</v>
      </c>
      <c r="F214" s="268" t="s">
        <v>1650</v>
      </c>
      <c r="G214" s="268"/>
      <c r="H214" s="268"/>
      <c r="I214" s="268"/>
      <c r="J214" s="269" t="s">
        <v>297</v>
      </c>
      <c r="K214" s="270">
        <v>3</v>
      </c>
      <c r="L214" s="271">
        <v>0</v>
      </c>
      <c r="M214" s="271"/>
      <c r="N214" s="270">
        <f>ROUND(L214*K214,3)</f>
        <v>0</v>
      </c>
      <c r="O214" s="219"/>
      <c r="P214" s="219"/>
      <c r="Q214" s="219"/>
      <c r="R214" s="183"/>
      <c r="T214" s="221" t="s">
        <v>5</v>
      </c>
      <c r="U214" s="58" t="s">
        <v>44</v>
      </c>
      <c r="V214" s="49"/>
      <c r="W214" s="222">
        <f>V214*K214</f>
        <v>0</v>
      </c>
      <c r="X214" s="222">
        <v>0</v>
      </c>
      <c r="Y214" s="222">
        <f>X214*K214</f>
        <v>0</v>
      </c>
      <c r="Z214" s="222">
        <v>0</v>
      </c>
      <c r="AA214" s="223">
        <f>Z214*K214</f>
        <v>0</v>
      </c>
      <c r="AR214" s="24" t="s">
        <v>371</v>
      </c>
      <c r="AT214" s="24" t="s">
        <v>294</v>
      </c>
      <c r="AU214" s="24" t="s">
        <v>86</v>
      </c>
      <c r="AY214" s="24" t="s">
        <v>165</v>
      </c>
      <c r="BE214" s="138">
        <f>IF(U214="základná",N214,0)</f>
        <v>0</v>
      </c>
      <c r="BF214" s="138">
        <f>IF(U214="znížená",N214,0)</f>
        <v>0</v>
      </c>
      <c r="BG214" s="138">
        <f>IF(U214="zákl. prenesená",N214,0)</f>
        <v>0</v>
      </c>
      <c r="BH214" s="138">
        <f>IF(U214="zníž. prenesená",N214,0)</f>
        <v>0</v>
      </c>
      <c r="BI214" s="138">
        <f>IF(U214="nulová",N214,0)</f>
        <v>0</v>
      </c>
      <c r="BJ214" s="24" t="s">
        <v>86</v>
      </c>
      <c r="BK214" s="224">
        <f>ROUND(L214*K214,3)</f>
        <v>0</v>
      </c>
      <c r="BL214" s="24" t="s">
        <v>299</v>
      </c>
      <c r="BM214" s="24" t="s">
        <v>1651</v>
      </c>
    </row>
    <row r="215" s="1" customFormat="1" ht="25.5" customHeight="1">
      <c r="B215" s="179"/>
      <c r="C215" s="215" t="s">
        <v>693</v>
      </c>
      <c r="D215" s="215" t="s">
        <v>166</v>
      </c>
      <c r="E215" s="216" t="s">
        <v>1652</v>
      </c>
      <c r="F215" s="217" t="s">
        <v>1653</v>
      </c>
      <c r="G215" s="217"/>
      <c r="H215" s="217"/>
      <c r="I215" s="217"/>
      <c r="J215" s="218" t="s">
        <v>1134</v>
      </c>
      <c r="K215" s="219">
        <v>3</v>
      </c>
      <c r="L215" s="220">
        <v>0</v>
      </c>
      <c r="M215" s="220"/>
      <c r="N215" s="219">
        <f>ROUND(L215*K215,3)</f>
        <v>0</v>
      </c>
      <c r="O215" s="219"/>
      <c r="P215" s="219"/>
      <c r="Q215" s="219"/>
      <c r="R215" s="183"/>
      <c r="T215" s="221" t="s">
        <v>5</v>
      </c>
      <c r="U215" s="58" t="s">
        <v>44</v>
      </c>
      <c r="V215" s="49"/>
      <c r="W215" s="222">
        <f>V215*K215</f>
        <v>0</v>
      </c>
      <c r="X215" s="222">
        <v>3.0000000000000001E-05</v>
      </c>
      <c r="Y215" s="222">
        <f>X215*K215</f>
        <v>9.0000000000000006E-05</v>
      </c>
      <c r="Z215" s="222">
        <v>0</v>
      </c>
      <c r="AA215" s="223">
        <f>Z215*K215</f>
        <v>0</v>
      </c>
      <c r="AR215" s="24" t="s">
        <v>299</v>
      </c>
      <c r="AT215" s="24" t="s">
        <v>166</v>
      </c>
      <c r="AU215" s="24" t="s">
        <v>86</v>
      </c>
      <c r="AY215" s="24" t="s">
        <v>165</v>
      </c>
      <c r="BE215" s="138">
        <f>IF(U215="základná",N215,0)</f>
        <v>0</v>
      </c>
      <c r="BF215" s="138">
        <f>IF(U215="znížená",N215,0)</f>
        <v>0</v>
      </c>
      <c r="BG215" s="138">
        <f>IF(U215="zákl. prenesená",N215,0)</f>
        <v>0</v>
      </c>
      <c r="BH215" s="138">
        <f>IF(U215="zníž. prenesená",N215,0)</f>
        <v>0</v>
      </c>
      <c r="BI215" s="138">
        <f>IF(U215="nulová",N215,0)</f>
        <v>0</v>
      </c>
      <c r="BJ215" s="24" t="s">
        <v>86</v>
      </c>
      <c r="BK215" s="224">
        <f>ROUND(L215*K215,3)</f>
        <v>0</v>
      </c>
      <c r="BL215" s="24" t="s">
        <v>299</v>
      </c>
      <c r="BM215" s="24" t="s">
        <v>1654</v>
      </c>
    </row>
    <row r="216" s="1" customFormat="1" ht="16.5" customHeight="1">
      <c r="B216" s="179"/>
      <c r="C216" s="266" t="s">
        <v>1099</v>
      </c>
      <c r="D216" s="266" t="s">
        <v>294</v>
      </c>
      <c r="E216" s="267" t="s">
        <v>1655</v>
      </c>
      <c r="F216" s="268" t="s">
        <v>1656</v>
      </c>
      <c r="G216" s="268"/>
      <c r="H216" s="268"/>
      <c r="I216" s="268"/>
      <c r="J216" s="269" t="s">
        <v>297</v>
      </c>
      <c r="K216" s="270">
        <v>3</v>
      </c>
      <c r="L216" s="271">
        <v>0</v>
      </c>
      <c r="M216" s="271"/>
      <c r="N216" s="270">
        <f>ROUND(L216*K216,3)</f>
        <v>0</v>
      </c>
      <c r="O216" s="219"/>
      <c r="P216" s="219"/>
      <c r="Q216" s="219"/>
      <c r="R216" s="183"/>
      <c r="T216" s="221" t="s">
        <v>5</v>
      </c>
      <c r="U216" s="58" t="s">
        <v>44</v>
      </c>
      <c r="V216" s="49"/>
      <c r="W216" s="222">
        <f>V216*K216</f>
        <v>0</v>
      </c>
      <c r="X216" s="222">
        <v>0.0030000000000000001</v>
      </c>
      <c r="Y216" s="222">
        <f>X216*K216</f>
        <v>0.0090000000000000011</v>
      </c>
      <c r="Z216" s="222">
        <v>0</v>
      </c>
      <c r="AA216" s="223">
        <f>Z216*K216</f>
        <v>0</v>
      </c>
      <c r="AR216" s="24" t="s">
        <v>371</v>
      </c>
      <c r="AT216" s="24" t="s">
        <v>294</v>
      </c>
      <c r="AU216" s="24" t="s">
        <v>86</v>
      </c>
      <c r="AY216" s="24" t="s">
        <v>165</v>
      </c>
      <c r="BE216" s="138">
        <f>IF(U216="základná",N216,0)</f>
        <v>0</v>
      </c>
      <c r="BF216" s="138">
        <f>IF(U216="znížená",N216,0)</f>
        <v>0</v>
      </c>
      <c r="BG216" s="138">
        <f>IF(U216="zákl. prenesená",N216,0)</f>
        <v>0</v>
      </c>
      <c r="BH216" s="138">
        <f>IF(U216="zníž. prenesená",N216,0)</f>
        <v>0</v>
      </c>
      <c r="BI216" s="138">
        <f>IF(U216="nulová",N216,0)</f>
        <v>0</v>
      </c>
      <c r="BJ216" s="24" t="s">
        <v>86</v>
      </c>
      <c r="BK216" s="224">
        <f>ROUND(L216*K216,3)</f>
        <v>0</v>
      </c>
      <c r="BL216" s="24" t="s">
        <v>299</v>
      </c>
      <c r="BM216" s="24" t="s">
        <v>1657</v>
      </c>
    </row>
    <row r="217" s="1" customFormat="1" ht="25.5" customHeight="1">
      <c r="B217" s="179"/>
      <c r="C217" s="215" t="s">
        <v>1103</v>
      </c>
      <c r="D217" s="215" t="s">
        <v>166</v>
      </c>
      <c r="E217" s="216" t="s">
        <v>1658</v>
      </c>
      <c r="F217" s="217" t="s">
        <v>1659</v>
      </c>
      <c r="G217" s="217"/>
      <c r="H217" s="217"/>
      <c r="I217" s="217"/>
      <c r="J217" s="218" t="s">
        <v>1134</v>
      </c>
      <c r="K217" s="219">
        <v>4</v>
      </c>
      <c r="L217" s="220">
        <v>0</v>
      </c>
      <c r="M217" s="220"/>
      <c r="N217" s="219">
        <f>ROUND(L217*K217,3)</f>
        <v>0</v>
      </c>
      <c r="O217" s="219"/>
      <c r="P217" s="219"/>
      <c r="Q217" s="219"/>
      <c r="R217" s="183"/>
      <c r="T217" s="221" t="s">
        <v>5</v>
      </c>
      <c r="U217" s="58" t="s">
        <v>44</v>
      </c>
      <c r="V217" s="49"/>
      <c r="W217" s="222">
        <f>V217*K217</f>
        <v>0</v>
      </c>
      <c r="X217" s="222">
        <v>0</v>
      </c>
      <c r="Y217" s="222">
        <f>X217*K217</f>
        <v>0</v>
      </c>
      <c r="Z217" s="222">
        <v>0</v>
      </c>
      <c r="AA217" s="223">
        <f>Z217*K217</f>
        <v>0</v>
      </c>
      <c r="AR217" s="24" t="s">
        <v>299</v>
      </c>
      <c r="AT217" s="24" t="s">
        <v>166</v>
      </c>
      <c r="AU217" s="24" t="s">
        <v>86</v>
      </c>
      <c r="AY217" s="24" t="s">
        <v>165</v>
      </c>
      <c r="BE217" s="138">
        <f>IF(U217="základná",N217,0)</f>
        <v>0</v>
      </c>
      <c r="BF217" s="138">
        <f>IF(U217="znížená",N217,0)</f>
        <v>0</v>
      </c>
      <c r="BG217" s="138">
        <f>IF(U217="zákl. prenesená",N217,0)</f>
        <v>0</v>
      </c>
      <c r="BH217" s="138">
        <f>IF(U217="zníž. prenesená",N217,0)</f>
        <v>0</v>
      </c>
      <c r="BI217" s="138">
        <f>IF(U217="nulová",N217,0)</f>
        <v>0</v>
      </c>
      <c r="BJ217" s="24" t="s">
        <v>86</v>
      </c>
      <c r="BK217" s="224">
        <f>ROUND(L217*K217,3)</f>
        <v>0</v>
      </c>
      <c r="BL217" s="24" t="s">
        <v>299</v>
      </c>
      <c r="BM217" s="24" t="s">
        <v>1660</v>
      </c>
    </row>
    <row r="218" s="1" customFormat="1" ht="16.5" customHeight="1">
      <c r="B218" s="179"/>
      <c r="C218" s="266" t="s">
        <v>1107</v>
      </c>
      <c r="D218" s="266" t="s">
        <v>294</v>
      </c>
      <c r="E218" s="267" t="s">
        <v>1661</v>
      </c>
      <c r="F218" s="268" t="s">
        <v>1662</v>
      </c>
      <c r="G218" s="268"/>
      <c r="H218" s="268"/>
      <c r="I218" s="268"/>
      <c r="J218" s="269" t="s">
        <v>297</v>
      </c>
      <c r="K218" s="270">
        <v>2</v>
      </c>
      <c r="L218" s="271">
        <v>0</v>
      </c>
      <c r="M218" s="271"/>
      <c r="N218" s="270">
        <f>ROUND(L218*K218,3)</f>
        <v>0</v>
      </c>
      <c r="O218" s="219"/>
      <c r="P218" s="219"/>
      <c r="Q218" s="219"/>
      <c r="R218" s="183"/>
      <c r="T218" s="221" t="s">
        <v>5</v>
      </c>
      <c r="U218" s="58" t="s">
        <v>44</v>
      </c>
      <c r="V218" s="49"/>
      <c r="W218" s="222">
        <f>V218*K218</f>
        <v>0</v>
      </c>
      <c r="X218" s="222">
        <v>0.00087000000000000001</v>
      </c>
      <c r="Y218" s="222">
        <f>X218*K218</f>
        <v>0.00174</v>
      </c>
      <c r="Z218" s="222">
        <v>0</v>
      </c>
      <c r="AA218" s="223">
        <f>Z218*K218</f>
        <v>0</v>
      </c>
      <c r="AR218" s="24" t="s">
        <v>371</v>
      </c>
      <c r="AT218" s="24" t="s">
        <v>294</v>
      </c>
      <c r="AU218" s="24" t="s">
        <v>86</v>
      </c>
      <c r="AY218" s="24" t="s">
        <v>165</v>
      </c>
      <c r="BE218" s="138">
        <f>IF(U218="základná",N218,0)</f>
        <v>0</v>
      </c>
      <c r="BF218" s="138">
        <f>IF(U218="znížená",N218,0)</f>
        <v>0</v>
      </c>
      <c r="BG218" s="138">
        <f>IF(U218="zákl. prenesená",N218,0)</f>
        <v>0</v>
      </c>
      <c r="BH218" s="138">
        <f>IF(U218="zníž. prenesená",N218,0)</f>
        <v>0</v>
      </c>
      <c r="BI218" s="138">
        <f>IF(U218="nulová",N218,0)</f>
        <v>0</v>
      </c>
      <c r="BJ218" s="24" t="s">
        <v>86</v>
      </c>
      <c r="BK218" s="224">
        <f>ROUND(L218*K218,3)</f>
        <v>0</v>
      </c>
      <c r="BL218" s="24" t="s">
        <v>299</v>
      </c>
      <c r="BM218" s="24" t="s">
        <v>1663</v>
      </c>
    </row>
    <row r="219" s="1" customFormat="1" ht="16.5" customHeight="1">
      <c r="B219" s="179"/>
      <c r="C219" s="266" t="s">
        <v>1112</v>
      </c>
      <c r="D219" s="266" t="s">
        <v>294</v>
      </c>
      <c r="E219" s="267" t="s">
        <v>1664</v>
      </c>
      <c r="F219" s="268" t="s">
        <v>1665</v>
      </c>
      <c r="G219" s="268"/>
      <c r="H219" s="268"/>
      <c r="I219" s="268"/>
      <c r="J219" s="269" t="s">
        <v>297</v>
      </c>
      <c r="K219" s="270">
        <v>2</v>
      </c>
      <c r="L219" s="271">
        <v>0</v>
      </c>
      <c r="M219" s="271"/>
      <c r="N219" s="270">
        <f>ROUND(L219*K219,3)</f>
        <v>0</v>
      </c>
      <c r="O219" s="219"/>
      <c r="P219" s="219"/>
      <c r="Q219" s="219"/>
      <c r="R219" s="183"/>
      <c r="T219" s="221" t="s">
        <v>5</v>
      </c>
      <c r="U219" s="58" t="s">
        <v>44</v>
      </c>
      <c r="V219" s="49"/>
      <c r="W219" s="222">
        <f>V219*K219</f>
        <v>0</v>
      </c>
      <c r="X219" s="222">
        <v>0.00087000000000000001</v>
      </c>
      <c r="Y219" s="222">
        <f>X219*K219</f>
        <v>0.00174</v>
      </c>
      <c r="Z219" s="222">
        <v>0</v>
      </c>
      <c r="AA219" s="223">
        <f>Z219*K219</f>
        <v>0</v>
      </c>
      <c r="AR219" s="24" t="s">
        <v>371</v>
      </c>
      <c r="AT219" s="24" t="s">
        <v>294</v>
      </c>
      <c r="AU219" s="24" t="s">
        <v>86</v>
      </c>
      <c r="AY219" s="24" t="s">
        <v>165</v>
      </c>
      <c r="BE219" s="138">
        <f>IF(U219="základná",N219,0)</f>
        <v>0</v>
      </c>
      <c r="BF219" s="138">
        <f>IF(U219="znížená",N219,0)</f>
        <v>0</v>
      </c>
      <c r="BG219" s="138">
        <f>IF(U219="zákl. prenesená",N219,0)</f>
        <v>0</v>
      </c>
      <c r="BH219" s="138">
        <f>IF(U219="zníž. prenesená",N219,0)</f>
        <v>0</v>
      </c>
      <c r="BI219" s="138">
        <f>IF(U219="nulová",N219,0)</f>
        <v>0</v>
      </c>
      <c r="BJ219" s="24" t="s">
        <v>86</v>
      </c>
      <c r="BK219" s="224">
        <f>ROUND(L219*K219,3)</f>
        <v>0</v>
      </c>
      <c r="BL219" s="24" t="s">
        <v>299</v>
      </c>
      <c r="BM219" s="24" t="s">
        <v>1666</v>
      </c>
    </row>
    <row r="220" s="1" customFormat="1" ht="25.5" customHeight="1">
      <c r="B220" s="179"/>
      <c r="C220" s="215" t="s">
        <v>1116</v>
      </c>
      <c r="D220" s="215" t="s">
        <v>166</v>
      </c>
      <c r="E220" s="216" t="s">
        <v>1667</v>
      </c>
      <c r="F220" s="217" t="s">
        <v>1668</v>
      </c>
      <c r="G220" s="217"/>
      <c r="H220" s="217"/>
      <c r="I220" s="217"/>
      <c r="J220" s="218" t="s">
        <v>1134</v>
      </c>
      <c r="K220" s="219">
        <v>2</v>
      </c>
      <c r="L220" s="220">
        <v>0</v>
      </c>
      <c r="M220" s="220"/>
      <c r="N220" s="219">
        <f>ROUND(L220*K220,3)</f>
        <v>0</v>
      </c>
      <c r="O220" s="219"/>
      <c r="P220" s="219"/>
      <c r="Q220" s="219"/>
      <c r="R220" s="183"/>
      <c r="T220" s="221" t="s">
        <v>5</v>
      </c>
      <c r="U220" s="58" t="s">
        <v>44</v>
      </c>
      <c r="V220" s="49"/>
      <c r="W220" s="222">
        <f>V220*K220</f>
        <v>0</v>
      </c>
      <c r="X220" s="222">
        <v>0</v>
      </c>
      <c r="Y220" s="222">
        <f>X220*K220</f>
        <v>0</v>
      </c>
      <c r="Z220" s="222">
        <v>0</v>
      </c>
      <c r="AA220" s="223">
        <f>Z220*K220</f>
        <v>0</v>
      </c>
      <c r="AR220" s="24" t="s">
        <v>299</v>
      </c>
      <c r="AT220" s="24" t="s">
        <v>166</v>
      </c>
      <c r="AU220" s="24" t="s">
        <v>86</v>
      </c>
      <c r="AY220" s="24" t="s">
        <v>165</v>
      </c>
      <c r="BE220" s="138">
        <f>IF(U220="základná",N220,0)</f>
        <v>0</v>
      </c>
      <c r="BF220" s="138">
        <f>IF(U220="znížená",N220,0)</f>
        <v>0</v>
      </c>
      <c r="BG220" s="138">
        <f>IF(U220="zákl. prenesená",N220,0)</f>
        <v>0</v>
      </c>
      <c r="BH220" s="138">
        <f>IF(U220="zníž. prenesená",N220,0)</f>
        <v>0</v>
      </c>
      <c r="BI220" s="138">
        <f>IF(U220="nulová",N220,0)</f>
        <v>0</v>
      </c>
      <c r="BJ220" s="24" t="s">
        <v>86</v>
      </c>
      <c r="BK220" s="224">
        <f>ROUND(L220*K220,3)</f>
        <v>0</v>
      </c>
      <c r="BL220" s="24" t="s">
        <v>299</v>
      </c>
      <c r="BM220" s="24" t="s">
        <v>1669</v>
      </c>
    </row>
    <row r="221" s="1" customFormat="1" ht="16.5" customHeight="1">
      <c r="B221" s="179"/>
      <c r="C221" s="266" t="s">
        <v>1121</v>
      </c>
      <c r="D221" s="266" t="s">
        <v>294</v>
      </c>
      <c r="E221" s="267" t="s">
        <v>1670</v>
      </c>
      <c r="F221" s="268" t="s">
        <v>1671</v>
      </c>
      <c r="G221" s="268"/>
      <c r="H221" s="268"/>
      <c r="I221" s="268"/>
      <c r="J221" s="269" t="s">
        <v>297</v>
      </c>
      <c r="K221" s="270">
        <v>2</v>
      </c>
      <c r="L221" s="271">
        <v>0</v>
      </c>
      <c r="M221" s="271"/>
      <c r="N221" s="270">
        <f>ROUND(L221*K221,3)</f>
        <v>0</v>
      </c>
      <c r="O221" s="219"/>
      <c r="P221" s="219"/>
      <c r="Q221" s="219"/>
      <c r="R221" s="183"/>
      <c r="T221" s="221" t="s">
        <v>5</v>
      </c>
      <c r="U221" s="58" t="s">
        <v>44</v>
      </c>
      <c r="V221" s="49"/>
      <c r="W221" s="222">
        <f>V221*K221</f>
        <v>0</v>
      </c>
      <c r="X221" s="222">
        <v>0.0030000000000000001</v>
      </c>
      <c r="Y221" s="222">
        <f>X221*K221</f>
        <v>0.0060000000000000001</v>
      </c>
      <c r="Z221" s="222">
        <v>0</v>
      </c>
      <c r="AA221" s="223">
        <f>Z221*K221</f>
        <v>0</v>
      </c>
      <c r="AR221" s="24" t="s">
        <v>371</v>
      </c>
      <c r="AT221" s="24" t="s">
        <v>294</v>
      </c>
      <c r="AU221" s="24" t="s">
        <v>86</v>
      </c>
      <c r="AY221" s="24" t="s">
        <v>165</v>
      </c>
      <c r="BE221" s="138">
        <f>IF(U221="základná",N221,0)</f>
        <v>0</v>
      </c>
      <c r="BF221" s="138">
        <f>IF(U221="znížená",N221,0)</f>
        <v>0</v>
      </c>
      <c r="BG221" s="138">
        <f>IF(U221="zákl. prenesená",N221,0)</f>
        <v>0</v>
      </c>
      <c r="BH221" s="138">
        <f>IF(U221="zníž. prenesená",N221,0)</f>
        <v>0</v>
      </c>
      <c r="BI221" s="138">
        <f>IF(U221="nulová",N221,0)</f>
        <v>0</v>
      </c>
      <c r="BJ221" s="24" t="s">
        <v>86</v>
      </c>
      <c r="BK221" s="224">
        <f>ROUND(L221*K221,3)</f>
        <v>0</v>
      </c>
      <c r="BL221" s="24" t="s">
        <v>299</v>
      </c>
      <c r="BM221" s="24" t="s">
        <v>1672</v>
      </c>
    </row>
    <row r="222" s="1" customFormat="1" ht="38.25" customHeight="1">
      <c r="B222" s="179"/>
      <c r="C222" s="215" t="s">
        <v>1126</v>
      </c>
      <c r="D222" s="215" t="s">
        <v>166</v>
      </c>
      <c r="E222" s="216" t="s">
        <v>1673</v>
      </c>
      <c r="F222" s="217" t="s">
        <v>1674</v>
      </c>
      <c r="G222" s="217"/>
      <c r="H222" s="217"/>
      <c r="I222" s="217"/>
      <c r="J222" s="218" t="s">
        <v>1134</v>
      </c>
      <c r="K222" s="219">
        <v>1</v>
      </c>
      <c r="L222" s="220">
        <v>0</v>
      </c>
      <c r="M222" s="220"/>
      <c r="N222" s="219">
        <f>ROUND(L222*K222,3)</f>
        <v>0</v>
      </c>
      <c r="O222" s="219"/>
      <c r="P222" s="219"/>
      <c r="Q222" s="219"/>
      <c r="R222" s="183"/>
      <c r="T222" s="221" t="s">
        <v>5</v>
      </c>
      <c r="U222" s="58" t="s">
        <v>44</v>
      </c>
      <c r="V222" s="49"/>
      <c r="W222" s="222">
        <f>V222*K222</f>
        <v>0</v>
      </c>
      <c r="X222" s="222">
        <v>0.00021000000000000001</v>
      </c>
      <c r="Y222" s="222">
        <f>X222*K222</f>
        <v>0.00021000000000000001</v>
      </c>
      <c r="Z222" s="222">
        <v>0</v>
      </c>
      <c r="AA222" s="223">
        <f>Z222*K222</f>
        <v>0</v>
      </c>
      <c r="AR222" s="24" t="s">
        <v>299</v>
      </c>
      <c r="AT222" s="24" t="s">
        <v>166</v>
      </c>
      <c r="AU222" s="24" t="s">
        <v>86</v>
      </c>
      <c r="AY222" s="24" t="s">
        <v>165</v>
      </c>
      <c r="BE222" s="138">
        <f>IF(U222="základná",N222,0)</f>
        <v>0</v>
      </c>
      <c r="BF222" s="138">
        <f>IF(U222="znížená",N222,0)</f>
        <v>0</v>
      </c>
      <c r="BG222" s="138">
        <f>IF(U222="zákl. prenesená",N222,0)</f>
        <v>0</v>
      </c>
      <c r="BH222" s="138">
        <f>IF(U222="zníž. prenesená",N222,0)</f>
        <v>0</v>
      </c>
      <c r="BI222" s="138">
        <f>IF(U222="nulová",N222,0)</f>
        <v>0</v>
      </c>
      <c r="BJ222" s="24" t="s">
        <v>86</v>
      </c>
      <c r="BK222" s="224">
        <f>ROUND(L222*K222,3)</f>
        <v>0</v>
      </c>
      <c r="BL222" s="24" t="s">
        <v>299</v>
      </c>
      <c r="BM222" s="24" t="s">
        <v>1675</v>
      </c>
    </row>
    <row r="223" s="1" customFormat="1" ht="16.5" customHeight="1">
      <c r="B223" s="179"/>
      <c r="C223" s="266" t="s">
        <v>1128</v>
      </c>
      <c r="D223" s="266" t="s">
        <v>294</v>
      </c>
      <c r="E223" s="267" t="s">
        <v>1676</v>
      </c>
      <c r="F223" s="268" t="s">
        <v>1677</v>
      </c>
      <c r="G223" s="268"/>
      <c r="H223" s="268"/>
      <c r="I223" s="268"/>
      <c r="J223" s="269" t="s">
        <v>297</v>
      </c>
      <c r="K223" s="270">
        <v>1</v>
      </c>
      <c r="L223" s="271">
        <v>0</v>
      </c>
      <c r="M223" s="271"/>
      <c r="N223" s="270">
        <f>ROUND(L223*K223,3)</f>
        <v>0</v>
      </c>
      <c r="O223" s="219"/>
      <c r="P223" s="219"/>
      <c r="Q223" s="219"/>
      <c r="R223" s="183"/>
      <c r="T223" s="221" t="s">
        <v>5</v>
      </c>
      <c r="U223" s="58" t="s">
        <v>44</v>
      </c>
      <c r="V223" s="49"/>
      <c r="W223" s="222">
        <f>V223*K223</f>
        <v>0</v>
      </c>
      <c r="X223" s="222">
        <v>0.0030000000000000001</v>
      </c>
      <c r="Y223" s="222">
        <f>X223*K223</f>
        <v>0.0030000000000000001</v>
      </c>
      <c r="Z223" s="222">
        <v>0</v>
      </c>
      <c r="AA223" s="223">
        <f>Z223*K223</f>
        <v>0</v>
      </c>
      <c r="AR223" s="24" t="s">
        <v>371</v>
      </c>
      <c r="AT223" s="24" t="s">
        <v>294</v>
      </c>
      <c r="AU223" s="24" t="s">
        <v>86</v>
      </c>
      <c r="AY223" s="24" t="s">
        <v>165</v>
      </c>
      <c r="BE223" s="138">
        <f>IF(U223="základná",N223,0)</f>
        <v>0</v>
      </c>
      <c r="BF223" s="138">
        <f>IF(U223="znížená",N223,0)</f>
        <v>0</v>
      </c>
      <c r="BG223" s="138">
        <f>IF(U223="zákl. prenesená",N223,0)</f>
        <v>0</v>
      </c>
      <c r="BH223" s="138">
        <f>IF(U223="zníž. prenesená",N223,0)</f>
        <v>0</v>
      </c>
      <c r="BI223" s="138">
        <f>IF(U223="nulová",N223,0)</f>
        <v>0</v>
      </c>
      <c r="BJ223" s="24" t="s">
        <v>86</v>
      </c>
      <c r="BK223" s="224">
        <f>ROUND(L223*K223,3)</f>
        <v>0</v>
      </c>
      <c r="BL223" s="24" t="s">
        <v>299</v>
      </c>
      <c r="BM223" s="24" t="s">
        <v>1678</v>
      </c>
    </row>
    <row r="224" s="1" customFormat="1" ht="25.5" customHeight="1">
      <c r="B224" s="179"/>
      <c r="C224" s="215" t="s">
        <v>1131</v>
      </c>
      <c r="D224" s="215" t="s">
        <v>166</v>
      </c>
      <c r="E224" s="216" t="s">
        <v>1679</v>
      </c>
      <c r="F224" s="217" t="s">
        <v>1680</v>
      </c>
      <c r="G224" s="217"/>
      <c r="H224" s="217"/>
      <c r="I224" s="217"/>
      <c r="J224" s="218" t="s">
        <v>1647</v>
      </c>
      <c r="K224" s="219">
        <v>15</v>
      </c>
      <c r="L224" s="220">
        <v>0</v>
      </c>
      <c r="M224" s="220"/>
      <c r="N224" s="219">
        <f>ROUND(L224*K224,3)</f>
        <v>0</v>
      </c>
      <c r="O224" s="219"/>
      <c r="P224" s="219"/>
      <c r="Q224" s="219"/>
      <c r="R224" s="183"/>
      <c r="T224" s="221" t="s">
        <v>5</v>
      </c>
      <c r="U224" s="58" t="s">
        <v>44</v>
      </c>
      <c r="V224" s="49"/>
      <c r="W224" s="222">
        <f>V224*K224</f>
        <v>0</v>
      </c>
      <c r="X224" s="222">
        <v>0.00027999999999999998</v>
      </c>
      <c r="Y224" s="222">
        <f>X224*K224</f>
        <v>0.0041999999999999997</v>
      </c>
      <c r="Z224" s="222">
        <v>0</v>
      </c>
      <c r="AA224" s="223">
        <f>Z224*K224</f>
        <v>0</v>
      </c>
      <c r="AR224" s="24" t="s">
        <v>299</v>
      </c>
      <c r="AT224" s="24" t="s">
        <v>166</v>
      </c>
      <c r="AU224" s="24" t="s">
        <v>86</v>
      </c>
      <c r="AY224" s="24" t="s">
        <v>165</v>
      </c>
      <c r="BE224" s="138">
        <f>IF(U224="základná",N224,0)</f>
        <v>0</v>
      </c>
      <c r="BF224" s="138">
        <f>IF(U224="znížená",N224,0)</f>
        <v>0</v>
      </c>
      <c r="BG224" s="138">
        <f>IF(U224="zákl. prenesená",N224,0)</f>
        <v>0</v>
      </c>
      <c r="BH224" s="138">
        <f>IF(U224="zníž. prenesená",N224,0)</f>
        <v>0</v>
      </c>
      <c r="BI224" s="138">
        <f>IF(U224="nulová",N224,0)</f>
        <v>0</v>
      </c>
      <c r="BJ224" s="24" t="s">
        <v>86</v>
      </c>
      <c r="BK224" s="224">
        <f>ROUND(L224*K224,3)</f>
        <v>0</v>
      </c>
      <c r="BL224" s="24" t="s">
        <v>299</v>
      </c>
      <c r="BM224" s="24" t="s">
        <v>1681</v>
      </c>
    </row>
    <row r="225" s="1" customFormat="1" ht="16.5" customHeight="1">
      <c r="B225" s="179"/>
      <c r="C225" s="266" t="s">
        <v>1136</v>
      </c>
      <c r="D225" s="266" t="s">
        <v>294</v>
      </c>
      <c r="E225" s="267" t="s">
        <v>1682</v>
      </c>
      <c r="F225" s="268" t="s">
        <v>1683</v>
      </c>
      <c r="G225" s="268"/>
      <c r="H225" s="268"/>
      <c r="I225" s="268"/>
      <c r="J225" s="269" t="s">
        <v>297</v>
      </c>
      <c r="K225" s="270">
        <v>15</v>
      </c>
      <c r="L225" s="271">
        <v>0</v>
      </c>
      <c r="M225" s="271"/>
      <c r="N225" s="270">
        <f>ROUND(L225*K225,3)</f>
        <v>0</v>
      </c>
      <c r="O225" s="219"/>
      <c r="P225" s="219"/>
      <c r="Q225" s="219"/>
      <c r="R225" s="183"/>
      <c r="T225" s="221" t="s">
        <v>5</v>
      </c>
      <c r="U225" s="58" t="s">
        <v>44</v>
      </c>
      <c r="V225" s="49"/>
      <c r="W225" s="222">
        <f>V225*K225</f>
        <v>0</v>
      </c>
      <c r="X225" s="222">
        <v>0</v>
      </c>
      <c r="Y225" s="222">
        <f>X225*K225</f>
        <v>0</v>
      </c>
      <c r="Z225" s="222">
        <v>0</v>
      </c>
      <c r="AA225" s="223">
        <f>Z225*K225</f>
        <v>0</v>
      </c>
      <c r="AR225" s="24" t="s">
        <v>371</v>
      </c>
      <c r="AT225" s="24" t="s">
        <v>294</v>
      </c>
      <c r="AU225" s="24" t="s">
        <v>86</v>
      </c>
      <c r="AY225" s="24" t="s">
        <v>165</v>
      </c>
      <c r="BE225" s="138">
        <f>IF(U225="základná",N225,0)</f>
        <v>0</v>
      </c>
      <c r="BF225" s="138">
        <f>IF(U225="znížená",N225,0)</f>
        <v>0</v>
      </c>
      <c r="BG225" s="138">
        <f>IF(U225="zákl. prenesená",N225,0)</f>
        <v>0</v>
      </c>
      <c r="BH225" s="138">
        <f>IF(U225="zníž. prenesená",N225,0)</f>
        <v>0</v>
      </c>
      <c r="BI225" s="138">
        <f>IF(U225="nulová",N225,0)</f>
        <v>0</v>
      </c>
      <c r="BJ225" s="24" t="s">
        <v>86</v>
      </c>
      <c r="BK225" s="224">
        <f>ROUND(L225*K225,3)</f>
        <v>0</v>
      </c>
      <c r="BL225" s="24" t="s">
        <v>299</v>
      </c>
      <c r="BM225" s="24" t="s">
        <v>1684</v>
      </c>
    </row>
    <row r="226" s="1" customFormat="1" ht="25.5" customHeight="1">
      <c r="B226" s="179"/>
      <c r="C226" s="215" t="s">
        <v>1140</v>
      </c>
      <c r="D226" s="215" t="s">
        <v>166</v>
      </c>
      <c r="E226" s="216" t="s">
        <v>1685</v>
      </c>
      <c r="F226" s="217" t="s">
        <v>1686</v>
      </c>
      <c r="G226" s="217"/>
      <c r="H226" s="217"/>
      <c r="I226" s="217"/>
      <c r="J226" s="218" t="s">
        <v>297</v>
      </c>
      <c r="K226" s="219">
        <v>4</v>
      </c>
      <c r="L226" s="220">
        <v>0</v>
      </c>
      <c r="M226" s="220"/>
      <c r="N226" s="219">
        <f>ROUND(L226*K226,3)</f>
        <v>0</v>
      </c>
      <c r="O226" s="219"/>
      <c r="P226" s="219"/>
      <c r="Q226" s="219"/>
      <c r="R226" s="183"/>
      <c r="T226" s="221" t="s">
        <v>5</v>
      </c>
      <c r="U226" s="58" t="s">
        <v>44</v>
      </c>
      <c r="V226" s="49"/>
      <c r="W226" s="222">
        <f>V226*K226</f>
        <v>0</v>
      </c>
      <c r="X226" s="222">
        <v>0.00010000000000000001</v>
      </c>
      <c r="Y226" s="222">
        <f>X226*K226</f>
        <v>0.00040000000000000002</v>
      </c>
      <c r="Z226" s="222">
        <v>0</v>
      </c>
      <c r="AA226" s="223">
        <f>Z226*K226</f>
        <v>0</v>
      </c>
      <c r="AR226" s="24" t="s">
        <v>299</v>
      </c>
      <c r="AT226" s="24" t="s">
        <v>166</v>
      </c>
      <c r="AU226" s="24" t="s">
        <v>86</v>
      </c>
      <c r="AY226" s="24" t="s">
        <v>165</v>
      </c>
      <c r="BE226" s="138">
        <f>IF(U226="základná",N226,0)</f>
        <v>0</v>
      </c>
      <c r="BF226" s="138">
        <f>IF(U226="znížená",N226,0)</f>
        <v>0</v>
      </c>
      <c r="BG226" s="138">
        <f>IF(U226="zákl. prenesená",N226,0)</f>
        <v>0</v>
      </c>
      <c r="BH226" s="138">
        <f>IF(U226="zníž. prenesená",N226,0)</f>
        <v>0</v>
      </c>
      <c r="BI226" s="138">
        <f>IF(U226="nulová",N226,0)</f>
        <v>0</v>
      </c>
      <c r="BJ226" s="24" t="s">
        <v>86</v>
      </c>
      <c r="BK226" s="224">
        <f>ROUND(L226*K226,3)</f>
        <v>0</v>
      </c>
      <c r="BL226" s="24" t="s">
        <v>299</v>
      </c>
      <c r="BM226" s="24" t="s">
        <v>1687</v>
      </c>
    </row>
    <row r="227" s="1" customFormat="1" ht="16.5" customHeight="1">
      <c r="B227" s="179"/>
      <c r="C227" s="266" t="s">
        <v>1145</v>
      </c>
      <c r="D227" s="266" t="s">
        <v>294</v>
      </c>
      <c r="E227" s="267" t="s">
        <v>1688</v>
      </c>
      <c r="F227" s="268" t="s">
        <v>1689</v>
      </c>
      <c r="G227" s="268"/>
      <c r="H227" s="268"/>
      <c r="I227" s="268"/>
      <c r="J227" s="269" t="s">
        <v>297</v>
      </c>
      <c r="K227" s="270">
        <v>3</v>
      </c>
      <c r="L227" s="271">
        <v>0</v>
      </c>
      <c r="M227" s="271"/>
      <c r="N227" s="270">
        <f>ROUND(L227*K227,3)</f>
        <v>0</v>
      </c>
      <c r="O227" s="219"/>
      <c r="P227" s="219"/>
      <c r="Q227" s="219"/>
      <c r="R227" s="183"/>
      <c r="T227" s="221" t="s">
        <v>5</v>
      </c>
      <c r="U227" s="58" t="s">
        <v>44</v>
      </c>
      <c r="V227" s="49"/>
      <c r="W227" s="222">
        <f>V227*K227</f>
        <v>0</v>
      </c>
      <c r="X227" s="222">
        <v>0</v>
      </c>
      <c r="Y227" s="222">
        <f>X227*K227</f>
        <v>0</v>
      </c>
      <c r="Z227" s="222">
        <v>0</v>
      </c>
      <c r="AA227" s="223">
        <f>Z227*K227</f>
        <v>0</v>
      </c>
      <c r="AR227" s="24" t="s">
        <v>371</v>
      </c>
      <c r="AT227" s="24" t="s">
        <v>294</v>
      </c>
      <c r="AU227" s="24" t="s">
        <v>86</v>
      </c>
      <c r="AY227" s="24" t="s">
        <v>165</v>
      </c>
      <c r="BE227" s="138">
        <f>IF(U227="základná",N227,0)</f>
        <v>0</v>
      </c>
      <c r="BF227" s="138">
        <f>IF(U227="znížená",N227,0)</f>
        <v>0</v>
      </c>
      <c r="BG227" s="138">
        <f>IF(U227="zákl. prenesená",N227,0)</f>
        <v>0</v>
      </c>
      <c r="BH227" s="138">
        <f>IF(U227="zníž. prenesená",N227,0)</f>
        <v>0</v>
      </c>
      <c r="BI227" s="138">
        <f>IF(U227="nulová",N227,0)</f>
        <v>0</v>
      </c>
      <c r="BJ227" s="24" t="s">
        <v>86</v>
      </c>
      <c r="BK227" s="224">
        <f>ROUND(L227*K227,3)</f>
        <v>0</v>
      </c>
      <c r="BL227" s="24" t="s">
        <v>299</v>
      </c>
      <c r="BM227" s="24" t="s">
        <v>1690</v>
      </c>
    </row>
    <row r="228" s="1" customFormat="1" ht="16.5" customHeight="1">
      <c r="B228" s="179"/>
      <c r="C228" s="266" t="s">
        <v>1153</v>
      </c>
      <c r="D228" s="266" t="s">
        <v>294</v>
      </c>
      <c r="E228" s="267" t="s">
        <v>1691</v>
      </c>
      <c r="F228" s="268" t="s">
        <v>1692</v>
      </c>
      <c r="G228" s="268"/>
      <c r="H228" s="268"/>
      <c r="I228" s="268"/>
      <c r="J228" s="269" t="s">
        <v>297</v>
      </c>
      <c r="K228" s="270">
        <v>1</v>
      </c>
      <c r="L228" s="271">
        <v>0</v>
      </c>
      <c r="M228" s="271"/>
      <c r="N228" s="270">
        <f>ROUND(L228*K228,3)</f>
        <v>0</v>
      </c>
      <c r="O228" s="219"/>
      <c r="P228" s="219"/>
      <c r="Q228" s="219"/>
      <c r="R228" s="183"/>
      <c r="T228" s="221" t="s">
        <v>5</v>
      </c>
      <c r="U228" s="58" t="s">
        <v>44</v>
      </c>
      <c r="V228" s="49"/>
      <c r="W228" s="222">
        <f>V228*K228</f>
        <v>0</v>
      </c>
      <c r="X228" s="222">
        <v>0.00040000000000000002</v>
      </c>
      <c r="Y228" s="222">
        <f>X228*K228</f>
        <v>0.00040000000000000002</v>
      </c>
      <c r="Z228" s="222">
        <v>0</v>
      </c>
      <c r="AA228" s="223">
        <f>Z228*K228</f>
        <v>0</v>
      </c>
      <c r="AR228" s="24" t="s">
        <v>371</v>
      </c>
      <c r="AT228" s="24" t="s">
        <v>294</v>
      </c>
      <c r="AU228" s="24" t="s">
        <v>86</v>
      </c>
      <c r="AY228" s="24" t="s">
        <v>165</v>
      </c>
      <c r="BE228" s="138">
        <f>IF(U228="základná",N228,0)</f>
        <v>0</v>
      </c>
      <c r="BF228" s="138">
        <f>IF(U228="znížená",N228,0)</f>
        <v>0</v>
      </c>
      <c r="BG228" s="138">
        <f>IF(U228="zákl. prenesená",N228,0)</f>
        <v>0</v>
      </c>
      <c r="BH228" s="138">
        <f>IF(U228="zníž. prenesená",N228,0)</f>
        <v>0</v>
      </c>
      <c r="BI228" s="138">
        <f>IF(U228="nulová",N228,0)</f>
        <v>0</v>
      </c>
      <c r="BJ228" s="24" t="s">
        <v>86</v>
      </c>
      <c r="BK228" s="224">
        <f>ROUND(L228*K228,3)</f>
        <v>0</v>
      </c>
      <c r="BL228" s="24" t="s">
        <v>299</v>
      </c>
      <c r="BM228" s="24" t="s">
        <v>1693</v>
      </c>
    </row>
    <row r="229" s="1" customFormat="1" ht="25.5" customHeight="1">
      <c r="B229" s="179"/>
      <c r="C229" s="215" t="s">
        <v>1162</v>
      </c>
      <c r="D229" s="215" t="s">
        <v>166</v>
      </c>
      <c r="E229" s="216" t="s">
        <v>1694</v>
      </c>
      <c r="F229" s="217" t="s">
        <v>1695</v>
      </c>
      <c r="G229" s="217"/>
      <c r="H229" s="217"/>
      <c r="I229" s="217"/>
      <c r="J229" s="218" t="s">
        <v>297</v>
      </c>
      <c r="K229" s="219">
        <v>3</v>
      </c>
      <c r="L229" s="220">
        <v>0</v>
      </c>
      <c r="M229" s="220"/>
      <c r="N229" s="219">
        <f>ROUND(L229*K229,3)</f>
        <v>0</v>
      </c>
      <c r="O229" s="219"/>
      <c r="P229" s="219"/>
      <c r="Q229" s="219"/>
      <c r="R229" s="183"/>
      <c r="T229" s="221" t="s">
        <v>5</v>
      </c>
      <c r="U229" s="58" t="s">
        <v>44</v>
      </c>
      <c r="V229" s="49"/>
      <c r="W229" s="222">
        <f>V229*K229</f>
        <v>0</v>
      </c>
      <c r="X229" s="222">
        <v>0.00012</v>
      </c>
      <c r="Y229" s="222">
        <f>X229*K229</f>
        <v>0.00036000000000000002</v>
      </c>
      <c r="Z229" s="222">
        <v>0</v>
      </c>
      <c r="AA229" s="223">
        <f>Z229*K229</f>
        <v>0</v>
      </c>
      <c r="AR229" s="24" t="s">
        <v>299</v>
      </c>
      <c r="AT229" s="24" t="s">
        <v>166</v>
      </c>
      <c r="AU229" s="24" t="s">
        <v>86</v>
      </c>
      <c r="AY229" s="24" t="s">
        <v>165</v>
      </c>
      <c r="BE229" s="138">
        <f>IF(U229="základná",N229,0)</f>
        <v>0</v>
      </c>
      <c r="BF229" s="138">
        <f>IF(U229="znížená",N229,0)</f>
        <v>0</v>
      </c>
      <c r="BG229" s="138">
        <f>IF(U229="zákl. prenesená",N229,0)</f>
        <v>0</v>
      </c>
      <c r="BH229" s="138">
        <f>IF(U229="zníž. prenesená",N229,0)</f>
        <v>0</v>
      </c>
      <c r="BI229" s="138">
        <f>IF(U229="nulová",N229,0)</f>
        <v>0</v>
      </c>
      <c r="BJ229" s="24" t="s">
        <v>86</v>
      </c>
      <c r="BK229" s="224">
        <f>ROUND(L229*K229,3)</f>
        <v>0</v>
      </c>
      <c r="BL229" s="24" t="s">
        <v>299</v>
      </c>
      <c r="BM229" s="24" t="s">
        <v>1696</v>
      </c>
    </row>
    <row r="230" s="1" customFormat="1" ht="25.5" customHeight="1">
      <c r="B230" s="179"/>
      <c r="C230" s="266" t="s">
        <v>1166</v>
      </c>
      <c r="D230" s="266" t="s">
        <v>294</v>
      </c>
      <c r="E230" s="267" t="s">
        <v>1697</v>
      </c>
      <c r="F230" s="268" t="s">
        <v>1698</v>
      </c>
      <c r="G230" s="268"/>
      <c r="H230" s="268"/>
      <c r="I230" s="268"/>
      <c r="J230" s="269" t="s">
        <v>297</v>
      </c>
      <c r="K230" s="270">
        <v>3</v>
      </c>
      <c r="L230" s="271">
        <v>0</v>
      </c>
      <c r="M230" s="271"/>
      <c r="N230" s="270">
        <f>ROUND(L230*K230,3)</f>
        <v>0</v>
      </c>
      <c r="O230" s="219"/>
      <c r="P230" s="219"/>
      <c r="Q230" s="219"/>
      <c r="R230" s="183"/>
      <c r="T230" s="221" t="s">
        <v>5</v>
      </c>
      <c r="U230" s="58" t="s">
        <v>44</v>
      </c>
      <c r="V230" s="49"/>
      <c r="W230" s="222">
        <f>V230*K230</f>
        <v>0</v>
      </c>
      <c r="X230" s="222">
        <v>0.0030699999999999998</v>
      </c>
      <c r="Y230" s="222">
        <f>X230*K230</f>
        <v>0.0092099999999999994</v>
      </c>
      <c r="Z230" s="222">
        <v>0</v>
      </c>
      <c r="AA230" s="223">
        <f>Z230*K230</f>
        <v>0</v>
      </c>
      <c r="AR230" s="24" t="s">
        <v>371</v>
      </c>
      <c r="AT230" s="24" t="s">
        <v>294</v>
      </c>
      <c r="AU230" s="24" t="s">
        <v>86</v>
      </c>
      <c r="AY230" s="24" t="s">
        <v>165</v>
      </c>
      <c r="BE230" s="138">
        <f>IF(U230="základná",N230,0)</f>
        <v>0</v>
      </c>
      <c r="BF230" s="138">
        <f>IF(U230="znížená",N230,0)</f>
        <v>0</v>
      </c>
      <c r="BG230" s="138">
        <f>IF(U230="zákl. prenesená",N230,0)</f>
        <v>0</v>
      </c>
      <c r="BH230" s="138">
        <f>IF(U230="zníž. prenesená",N230,0)</f>
        <v>0</v>
      </c>
      <c r="BI230" s="138">
        <f>IF(U230="nulová",N230,0)</f>
        <v>0</v>
      </c>
      <c r="BJ230" s="24" t="s">
        <v>86</v>
      </c>
      <c r="BK230" s="224">
        <f>ROUND(L230*K230,3)</f>
        <v>0</v>
      </c>
      <c r="BL230" s="24" t="s">
        <v>299</v>
      </c>
      <c r="BM230" s="24" t="s">
        <v>1699</v>
      </c>
    </row>
    <row r="231" s="1" customFormat="1" ht="25.5" customHeight="1">
      <c r="B231" s="179"/>
      <c r="C231" s="215" t="s">
        <v>1174</v>
      </c>
      <c r="D231" s="215" t="s">
        <v>166</v>
      </c>
      <c r="E231" s="216" t="s">
        <v>1700</v>
      </c>
      <c r="F231" s="217" t="s">
        <v>1701</v>
      </c>
      <c r="G231" s="217"/>
      <c r="H231" s="217"/>
      <c r="I231" s="217"/>
      <c r="J231" s="218" t="s">
        <v>297</v>
      </c>
      <c r="K231" s="219">
        <v>3</v>
      </c>
      <c r="L231" s="220">
        <v>0</v>
      </c>
      <c r="M231" s="220"/>
      <c r="N231" s="219">
        <f>ROUND(L231*K231,3)</f>
        <v>0</v>
      </c>
      <c r="O231" s="219"/>
      <c r="P231" s="219"/>
      <c r="Q231" s="219"/>
      <c r="R231" s="183"/>
      <c r="T231" s="221" t="s">
        <v>5</v>
      </c>
      <c r="U231" s="58" t="s">
        <v>44</v>
      </c>
      <c r="V231" s="49"/>
      <c r="W231" s="222">
        <f>V231*K231</f>
        <v>0</v>
      </c>
      <c r="X231" s="222">
        <v>6.0000000000000002E-05</v>
      </c>
      <c r="Y231" s="222">
        <f>X231*K231</f>
        <v>0.00018000000000000001</v>
      </c>
      <c r="Z231" s="222">
        <v>0</v>
      </c>
      <c r="AA231" s="223">
        <f>Z231*K231</f>
        <v>0</v>
      </c>
      <c r="AR231" s="24" t="s">
        <v>299</v>
      </c>
      <c r="AT231" s="24" t="s">
        <v>166</v>
      </c>
      <c r="AU231" s="24" t="s">
        <v>86</v>
      </c>
      <c r="AY231" s="24" t="s">
        <v>165</v>
      </c>
      <c r="BE231" s="138">
        <f>IF(U231="základná",N231,0)</f>
        <v>0</v>
      </c>
      <c r="BF231" s="138">
        <f>IF(U231="znížená",N231,0)</f>
        <v>0</v>
      </c>
      <c r="BG231" s="138">
        <f>IF(U231="zákl. prenesená",N231,0)</f>
        <v>0</v>
      </c>
      <c r="BH231" s="138">
        <f>IF(U231="zníž. prenesená",N231,0)</f>
        <v>0</v>
      </c>
      <c r="BI231" s="138">
        <f>IF(U231="nulová",N231,0)</f>
        <v>0</v>
      </c>
      <c r="BJ231" s="24" t="s">
        <v>86</v>
      </c>
      <c r="BK231" s="224">
        <f>ROUND(L231*K231,3)</f>
        <v>0</v>
      </c>
      <c r="BL231" s="24" t="s">
        <v>299</v>
      </c>
      <c r="BM231" s="24" t="s">
        <v>1702</v>
      </c>
    </row>
    <row r="232" s="1" customFormat="1" ht="25.5" customHeight="1">
      <c r="B232" s="179"/>
      <c r="C232" s="266" t="s">
        <v>1180</v>
      </c>
      <c r="D232" s="266" t="s">
        <v>294</v>
      </c>
      <c r="E232" s="267" t="s">
        <v>1703</v>
      </c>
      <c r="F232" s="268" t="s">
        <v>1704</v>
      </c>
      <c r="G232" s="268"/>
      <c r="H232" s="268"/>
      <c r="I232" s="268"/>
      <c r="J232" s="269" t="s">
        <v>297</v>
      </c>
      <c r="K232" s="270">
        <v>3</v>
      </c>
      <c r="L232" s="271">
        <v>0</v>
      </c>
      <c r="M232" s="271"/>
      <c r="N232" s="270">
        <f>ROUND(L232*K232,3)</f>
        <v>0</v>
      </c>
      <c r="O232" s="219"/>
      <c r="P232" s="219"/>
      <c r="Q232" s="219"/>
      <c r="R232" s="183"/>
      <c r="T232" s="221" t="s">
        <v>5</v>
      </c>
      <c r="U232" s="58" t="s">
        <v>44</v>
      </c>
      <c r="V232" s="49"/>
      <c r="W232" s="222">
        <f>V232*K232</f>
        <v>0</v>
      </c>
      <c r="X232" s="222">
        <v>0.00124</v>
      </c>
      <c r="Y232" s="222">
        <f>X232*K232</f>
        <v>0.0037200000000000002</v>
      </c>
      <c r="Z232" s="222">
        <v>0</v>
      </c>
      <c r="AA232" s="223">
        <f>Z232*K232</f>
        <v>0</v>
      </c>
      <c r="AR232" s="24" t="s">
        <v>371</v>
      </c>
      <c r="AT232" s="24" t="s">
        <v>294</v>
      </c>
      <c r="AU232" s="24" t="s">
        <v>86</v>
      </c>
      <c r="AY232" s="24" t="s">
        <v>165</v>
      </c>
      <c r="BE232" s="138">
        <f>IF(U232="základná",N232,0)</f>
        <v>0</v>
      </c>
      <c r="BF232" s="138">
        <f>IF(U232="znížená",N232,0)</f>
        <v>0</v>
      </c>
      <c r="BG232" s="138">
        <f>IF(U232="zákl. prenesená",N232,0)</f>
        <v>0</v>
      </c>
      <c r="BH232" s="138">
        <f>IF(U232="zníž. prenesená",N232,0)</f>
        <v>0</v>
      </c>
      <c r="BI232" s="138">
        <f>IF(U232="nulová",N232,0)</f>
        <v>0</v>
      </c>
      <c r="BJ232" s="24" t="s">
        <v>86</v>
      </c>
      <c r="BK232" s="224">
        <f>ROUND(L232*K232,3)</f>
        <v>0</v>
      </c>
      <c r="BL232" s="24" t="s">
        <v>299</v>
      </c>
      <c r="BM232" s="24" t="s">
        <v>1705</v>
      </c>
    </row>
    <row r="233" s="1" customFormat="1" ht="25.5" customHeight="1">
      <c r="B233" s="179"/>
      <c r="C233" s="215" t="s">
        <v>1195</v>
      </c>
      <c r="D233" s="215" t="s">
        <v>166</v>
      </c>
      <c r="E233" s="216" t="s">
        <v>1706</v>
      </c>
      <c r="F233" s="217" t="s">
        <v>1707</v>
      </c>
      <c r="G233" s="217"/>
      <c r="H233" s="217"/>
      <c r="I233" s="217"/>
      <c r="J233" s="218" t="s">
        <v>297</v>
      </c>
      <c r="K233" s="219">
        <v>6</v>
      </c>
      <c r="L233" s="220">
        <v>0</v>
      </c>
      <c r="M233" s="220"/>
      <c r="N233" s="219">
        <f>ROUND(L233*K233,3)</f>
        <v>0</v>
      </c>
      <c r="O233" s="219"/>
      <c r="P233" s="219"/>
      <c r="Q233" s="219"/>
      <c r="R233" s="183"/>
      <c r="T233" s="221" t="s">
        <v>5</v>
      </c>
      <c r="U233" s="58" t="s">
        <v>44</v>
      </c>
      <c r="V233" s="49"/>
      <c r="W233" s="222">
        <f>V233*K233</f>
        <v>0</v>
      </c>
      <c r="X233" s="222">
        <v>0.00020562600000000001</v>
      </c>
      <c r="Y233" s="222">
        <f>X233*K233</f>
        <v>0.0012337560000000001</v>
      </c>
      <c r="Z233" s="222">
        <v>0</v>
      </c>
      <c r="AA233" s="223">
        <f>Z233*K233</f>
        <v>0</v>
      </c>
      <c r="AR233" s="24" t="s">
        <v>299</v>
      </c>
      <c r="AT233" s="24" t="s">
        <v>166</v>
      </c>
      <c r="AU233" s="24" t="s">
        <v>86</v>
      </c>
      <c r="AY233" s="24" t="s">
        <v>165</v>
      </c>
      <c r="BE233" s="138">
        <f>IF(U233="základná",N233,0)</f>
        <v>0</v>
      </c>
      <c r="BF233" s="138">
        <f>IF(U233="znížená",N233,0)</f>
        <v>0</v>
      </c>
      <c r="BG233" s="138">
        <f>IF(U233="zákl. prenesená",N233,0)</f>
        <v>0</v>
      </c>
      <c r="BH233" s="138">
        <f>IF(U233="zníž. prenesená",N233,0)</f>
        <v>0</v>
      </c>
      <c r="BI233" s="138">
        <f>IF(U233="nulová",N233,0)</f>
        <v>0</v>
      </c>
      <c r="BJ233" s="24" t="s">
        <v>86</v>
      </c>
      <c r="BK233" s="224">
        <f>ROUND(L233*K233,3)</f>
        <v>0</v>
      </c>
      <c r="BL233" s="24" t="s">
        <v>299</v>
      </c>
      <c r="BM233" s="24" t="s">
        <v>1708</v>
      </c>
    </row>
    <row r="234" s="1" customFormat="1" ht="25.5" customHeight="1">
      <c r="B234" s="179"/>
      <c r="C234" s="266" t="s">
        <v>1199</v>
      </c>
      <c r="D234" s="266" t="s">
        <v>294</v>
      </c>
      <c r="E234" s="267" t="s">
        <v>1709</v>
      </c>
      <c r="F234" s="268" t="s">
        <v>1710</v>
      </c>
      <c r="G234" s="268"/>
      <c r="H234" s="268"/>
      <c r="I234" s="268"/>
      <c r="J234" s="269" t="s">
        <v>1711</v>
      </c>
      <c r="K234" s="270">
        <v>4</v>
      </c>
      <c r="L234" s="271">
        <v>0</v>
      </c>
      <c r="M234" s="271"/>
      <c r="N234" s="270">
        <f>ROUND(L234*K234,3)</f>
        <v>0</v>
      </c>
      <c r="O234" s="219"/>
      <c r="P234" s="219"/>
      <c r="Q234" s="219"/>
      <c r="R234" s="183"/>
      <c r="T234" s="221" t="s">
        <v>5</v>
      </c>
      <c r="U234" s="58" t="s">
        <v>44</v>
      </c>
      <c r="V234" s="49"/>
      <c r="W234" s="222">
        <f>V234*K234</f>
        <v>0</v>
      </c>
      <c r="X234" s="222">
        <v>0</v>
      </c>
      <c r="Y234" s="222">
        <f>X234*K234</f>
        <v>0</v>
      </c>
      <c r="Z234" s="222">
        <v>0</v>
      </c>
      <c r="AA234" s="223">
        <f>Z234*K234</f>
        <v>0</v>
      </c>
      <c r="AR234" s="24" t="s">
        <v>371</v>
      </c>
      <c r="AT234" s="24" t="s">
        <v>294</v>
      </c>
      <c r="AU234" s="24" t="s">
        <v>86</v>
      </c>
      <c r="AY234" s="24" t="s">
        <v>165</v>
      </c>
      <c r="BE234" s="138">
        <f>IF(U234="základná",N234,0)</f>
        <v>0</v>
      </c>
      <c r="BF234" s="138">
        <f>IF(U234="znížená",N234,0)</f>
        <v>0</v>
      </c>
      <c r="BG234" s="138">
        <f>IF(U234="zákl. prenesená",N234,0)</f>
        <v>0</v>
      </c>
      <c r="BH234" s="138">
        <f>IF(U234="zníž. prenesená",N234,0)</f>
        <v>0</v>
      </c>
      <c r="BI234" s="138">
        <f>IF(U234="nulová",N234,0)</f>
        <v>0</v>
      </c>
      <c r="BJ234" s="24" t="s">
        <v>86</v>
      </c>
      <c r="BK234" s="224">
        <f>ROUND(L234*K234,3)</f>
        <v>0</v>
      </c>
      <c r="BL234" s="24" t="s">
        <v>299</v>
      </c>
      <c r="BM234" s="24" t="s">
        <v>1712</v>
      </c>
    </row>
    <row r="235" s="1" customFormat="1" ht="16.5" customHeight="1">
      <c r="B235" s="179"/>
      <c r="C235" s="266" t="s">
        <v>1204</v>
      </c>
      <c r="D235" s="266" t="s">
        <v>294</v>
      </c>
      <c r="E235" s="267" t="s">
        <v>1713</v>
      </c>
      <c r="F235" s="268" t="s">
        <v>1714</v>
      </c>
      <c r="G235" s="268"/>
      <c r="H235" s="268"/>
      <c r="I235" s="268"/>
      <c r="J235" s="269" t="s">
        <v>297</v>
      </c>
      <c r="K235" s="270">
        <v>3</v>
      </c>
      <c r="L235" s="271">
        <v>0</v>
      </c>
      <c r="M235" s="271"/>
      <c r="N235" s="270">
        <f>ROUND(L235*K235,3)</f>
        <v>0</v>
      </c>
      <c r="O235" s="219"/>
      <c r="P235" s="219"/>
      <c r="Q235" s="219"/>
      <c r="R235" s="183"/>
      <c r="T235" s="221" t="s">
        <v>5</v>
      </c>
      <c r="U235" s="58" t="s">
        <v>44</v>
      </c>
      <c r="V235" s="49"/>
      <c r="W235" s="222">
        <f>V235*K235</f>
        <v>0</v>
      </c>
      <c r="X235" s="222">
        <v>0.00069999999999999999</v>
      </c>
      <c r="Y235" s="222">
        <f>X235*K235</f>
        <v>0.0020999999999999999</v>
      </c>
      <c r="Z235" s="222">
        <v>0</v>
      </c>
      <c r="AA235" s="223">
        <f>Z235*K235</f>
        <v>0</v>
      </c>
      <c r="AR235" s="24" t="s">
        <v>371</v>
      </c>
      <c r="AT235" s="24" t="s">
        <v>294</v>
      </c>
      <c r="AU235" s="24" t="s">
        <v>86</v>
      </c>
      <c r="AY235" s="24" t="s">
        <v>165</v>
      </c>
      <c r="BE235" s="138">
        <f>IF(U235="základná",N235,0)</f>
        <v>0</v>
      </c>
      <c r="BF235" s="138">
        <f>IF(U235="znížená",N235,0)</f>
        <v>0</v>
      </c>
      <c r="BG235" s="138">
        <f>IF(U235="zákl. prenesená",N235,0)</f>
        <v>0</v>
      </c>
      <c r="BH235" s="138">
        <f>IF(U235="zníž. prenesená",N235,0)</f>
        <v>0</v>
      </c>
      <c r="BI235" s="138">
        <f>IF(U235="nulová",N235,0)</f>
        <v>0</v>
      </c>
      <c r="BJ235" s="24" t="s">
        <v>86</v>
      </c>
      <c r="BK235" s="224">
        <f>ROUND(L235*K235,3)</f>
        <v>0</v>
      </c>
      <c r="BL235" s="24" t="s">
        <v>299</v>
      </c>
      <c r="BM235" s="24" t="s">
        <v>1715</v>
      </c>
    </row>
    <row r="236" s="1" customFormat="1" ht="25.5" customHeight="1">
      <c r="B236" s="179"/>
      <c r="C236" s="215" t="s">
        <v>1207</v>
      </c>
      <c r="D236" s="215" t="s">
        <v>166</v>
      </c>
      <c r="E236" s="216" t="s">
        <v>1716</v>
      </c>
      <c r="F236" s="217" t="s">
        <v>1717</v>
      </c>
      <c r="G236" s="217"/>
      <c r="H236" s="217"/>
      <c r="I236" s="217"/>
      <c r="J236" s="218" t="s">
        <v>297</v>
      </c>
      <c r="K236" s="219">
        <v>3</v>
      </c>
      <c r="L236" s="220">
        <v>0</v>
      </c>
      <c r="M236" s="220"/>
      <c r="N236" s="219">
        <f>ROUND(L236*K236,3)</f>
        <v>0</v>
      </c>
      <c r="O236" s="219"/>
      <c r="P236" s="219"/>
      <c r="Q236" s="219"/>
      <c r="R236" s="183"/>
      <c r="T236" s="221" t="s">
        <v>5</v>
      </c>
      <c r="U236" s="58" t="s">
        <v>44</v>
      </c>
      <c r="V236" s="49"/>
      <c r="W236" s="222">
        <f>V236*K236</f>
        <v>0</v>
      </c>
      <c r="X236" s="222">
        <v>0</v>
      </c>
      <c r="Y236" s="222">
        <f>X236*K236</f>
        <v>0</v>
      </c>
      <c r="Z236" s="222">
        <v>0</v>
      </c>
      <c r="AA236" s="223">
        <f>Z236*K236</f>
        <v>0</v>
      </c>
      <c r="AR236" s="24" t="s">
        <v>299</v>
      </c>
      <c r="AT236" s="24" t="s">
        <v>166</v>
      </c>
      <c r="AU236" s="24" t="s">
        <v>86</v>
      </c>
      <c r="AY236" s="24" t="s">
        <v>165</v>
      </c>
      <c r="BE236" s="138">
        <f>IF(U236="základná",N236,0)</f>
        <v>0</v>
      </c>
      <c r="BF236" s="138">
        <f>IF(U236="znížená",N236,0)</f>
        <v>0</v>
      </c>
      <c r="BG236" s="138">
        <f>IF(U236="zákl. prenesená",N236,0)</f>
        <v>0</v>
      </c>
      <c r="BH236" s="138">
        <f>IF(U236="zníž. prenesená",N236,0)</f>
        <v>0</v>
      </c>
      <c r="BI236" s="138">
        <f>IF(U236="nulová",N236,0)</f>
        <v>0</v>
      </c>
      <c r="BJ236" s="24" t="s">
        <v>86</v>
      </c>
      <c r="BK236" s="224">
        <f>ROUND(L236*K236,3)</f>
        <v>0</v>
      </c>
      <c r="BL236" s="24" t="s">
        <v>299</v>
      </c>
      <c r="BM236" s="24" t="s">
        <v>1718</v>
      </c>
    </row>
    <row r="237" s="1" customFormat="1" ht="25.5" customHeight="1">
      <c r="B237" s="179"/>
      <c r="C237" s="215" t="s">
        <v>1213</v>
      </c>
      <c r="D237" s="215" t="s">
        <v>166</v>
      </c>
      <c r="E237" s="216" t="s">
        <v>1719</v>
      </c>
      <c r="F237" s="217" t="s">
        <v>1720</v>
      </c>
      <c r="G237" s="217"/>
      <c r="H237" s="217"/>
      <c r="I237" s="217"/>
      <c r="J237" s="218" t="s">
        <v>426</v>
      </c>
      <c r="K237" s="220">
        <v>0</v>
      </c>
      <c r="L237" s="220">
        <v>0</v>
      </c>
      <c r="M237" s="220"/>
      <c r="N237" s="219">
        <f>ROUND(L237*K237,3)</f>
        <v>0</v>
      </c>
      <c r="O237" s="219"/>
      <c r="P237" s="219"/>
      <c r="Q237" s="219"/>
      <c r="R237" s="183"/>
      <c r="T237" s="221" t="s">
        <v>5</v>
      </c>
      <c r="U237" s="58" t="s">
        <v>44</v>
      </c>
      <c r="V237" s="49"/>
      <c r="W237" s="222">
        <f>V237*K237</f>
        <v>0</v>
      </c>
      <c r="X237" s="222">
        <v>0</v>
      </c>
      <c r="Y237" s="222">
        <f>X237*K237</f>
        <v>0</v>
      </c>
      <c r="Z237" s="222">
        <v>0</v>
      </c>
      <c r="AA237" s="223">
        <f>Z237*K237</f>
        <v>0</v>
      </c>
      <c r="AR237" s="24" t="s">
        <v>299</v>
      </c>
      <c r="AT237" s="24" t="s">
        <v>166</v>
      </c>
      <c r="AU237" s="24" t="s">
        <v>86</v>
      </c>
      <c r="AY237" s="24" t="s">
        <v>165</v>
      </c>
      <c r="BE237" s="138">
        <f>IF(U237="základná",N237,0)</f>
        <v>0</v>
      </c>
      <c r="BF237" s="138">
        <f>IF(U237="znížená",N237,0)</f>
        <v>0</v>
      </c>
      <c r="BG237" s="138">
        <f>IF(U237="zákl. prenesená",N237,0)</f>
        <v>0</v>
      </c>
      <c r="BH237" s="138">
        <f>IF(U237="zníž. prenesená",N237,0)</f>
        <v>0</v>
      </c>
      <c r="BI237" s="138">
        <f>IF(U237="nulová",N237,0)</f>
        <v>0</v>
      </c>
      <c r="BJ237" s="24" t="s">
        <v>86</v>
      </c>
      <c r="BK237" s="224">
        <f>ROUND(L237*K237,3)</f>
        <v>0</v>
      </c>
      <c r="BL237" s="24" t="s">
        <v>299</v>
      </c>
      <c r="BM237" s="24" t="s">
        <v>1721</v>
      </c>
    </row>
    <row r="238" s="9" customFormat="1" ht="37.44" customHeight="1">
      <c r="B238" s="201"/>
      <c r="C238" s="202"/>
      <c r="D238" s="203" t="s">
        <v>1461</v>
      </c>
      <c r="E238" s="203"/>
      <c r="F238" s="203"/>
      <c r="G238" s="203"/>
      <c r="H238" s="203"/>
      <c r="I238" s="203"/>
      <c r="J238" s="203"/>
      <c r="K238" s="203"/>
      <c r="L238" s="203"/>
      <c r="M238" s="203"/>
      <c r="N238" s="272">
        <f>BK238</f>
        <v>0</v>
      </c>
      <c r="O238" s="273"/>
      <c r="P238" s="273"/>
      <c r="Q238" s="273"/>
      <c r="R238" s="205"/>
      <c r="T238" s="206"/>
      <c r="U238" s="202"/>
      <c r="V238" s="202"/>
      <c r="W238" s="207">
        <f>W239+W242</f>
        <v>0</v>
      </c>
      <c r="X238" s="202"/>
      <c r="Y238" s="207">
        <f>Y239+Y242</f>
        <v>0.0089700000000000005</v>
      </c>
      <c r="Z238" s="202"/>
      <c r="AA238" s="208">
        <f>AA239+AA242</f>
        <v>0</v>
      </c>
      <c r="AR238" s="209" t="s">
        <v>89</v>
      </c>
      <c r="AT238" s="210" t="s">
        <v>76</v>
      </c>
      <c r="AU238" s="210" t="s">
        <v>77</v>
      </c>
      <c r="AY238" s="209" t="s">
        <v>165</v>
      </c>
      <c r="BK238" s="211">
        <f>BK239+BK242</f>
        <v>0</v>
      </c>
    </row>
    <row r="239" s="9" customFormat="1" ht="19.92" customHeight="1">
      <c r="B239" s="201"/>
      <c r="C239" s="202"/>
      <c r="D239" s="212" t="s">
        <v>1462</v>
      </c>
      <c r="E239" s="212"/>
      <c r="F239" s="212"/>
      <c r="G239" s="212"/>
      <c r="H239" s="212"/>
      <c r="I239" s="212"/>
      <c r="J239" s="212"/>
      <c r="K239" s="212"/>
      <c r="L239" s="212"/>
      <c r="M239" s="212"/>
      <c r="N239" s="213">
        <f>BK239</f>
        <v>0</v>
      </c>
      <c r="O239" s="214"/>
      <c r="P239" s="214"/>
      <c r="Q239" s="214"/>
      <c r="R239" s="205"/>
      <c r="T239" s="206"/>
      <c r="U239" s="202"/>
      <c r="V239" s="202"/>
      <c r="W239" s="207">
        <f>SUM(W240:W241)</f>
        <v>0</v>
      </c>
      <c r="X239" s="202"/>
      <c r="Y239" s="207">
        <f>SUM(Y240:Y241)</f>
        <v>0.00792</v>
      </c>
      <c r="Z239" s="202"/>
      <c r="AA239" s="208">
        <f>SUM(AA240:AA241)</f>
        <v>0</v>
      </c>
      <c r="AR239" s="209" t="s">
        <v>89</v>
      </c>
      <c r="AT239" s="210" t="s">
        <v>76</v>
      </c>
      <c r="AU239" s="210" t="s">
        <v>83</v>
      </c>
      <c r="AY239" s="209" t="s">
        <v>165</v>
      </c>
      <c r="BK239" s="211">
        <f>SUM(BK240:BK241)</f>
        <v>0</v>
      </c>
    </row>
    <row r="240" s="1" customFormat="1" ht="25.5" customHeight="1">
      <c r="B240" s="179"/>
      <c r="C240" s="215" t="s">
        <v>1223</v>
      </c>
      <c r="D240" s="215" t="s">
        <v>166</v>
      </c>
      <c r="E240" s="216" t="s">
        <v>1722</v>
      </c>
      <c r="F240" s="217" t="s">
        <v>1723</v>
      </c>
      <c r="G240" s="217"/>
      <c r="H240" s="217"/>
      <c r="I240" s="217"/>
      <c r="J240" s="218" t="s">
        <v>286</v>
      </c>
      <c r="K240" s="219">
        <v>5</v>
      </c>
      <c r="L240" s="220">
        <v>0</v>
      </c>
      <c r="M240" s="220"/>
      <c r="N240" s="219">
        <f>ROUND(L240*K240,3)</f>
        <v>0</v>
      </c>
      <c r="O240" s="219"/>
      <c r="P240" s="219"/>
      <c r="Q240" s="219"/>
      <c r="R240" s="183"/>
      <c r="T240" s="221" t="s">
        <v>5</v>
      </c>
      <c r="U240" s="58" t="s">
        <v>44</v>
      </c>
      <c r="V240" s="49"/>
      <c r="W240" s="222">
        <f>V240*K240</f>
        <v>0</v>
      </c>
      <c r="X240" s="222">
        <v>0</v>
      </c>
      <c r="Y240" s="222">
        <f>X240*K240</f>
        <v>0</v>
      </c>
      <c r="Z240" s="222">
        <v>0</v>
      </c>
      <c r="AA240" s="223">
        <f>Z240*K240</f>
        <v>0</v>
      </c>
      <c r="AR240" s="24" t="s">
        <v>1103</v>
      </c>
      <c r="AT240" s="24" t="s">
        <v>166</v>
      </c>
      <c r="AU240" s="24" t="s">
        <v>86</v>
      </c>
      <c r="AY240" s="24" t="s">
        <v>165</v>
      </c>
      <c r="BE240" s="138">
        <f>IF(U240="základná",N240,0)</f>
        <v>0</v>
      </c>
      <c r="BF240" s="138">
        <f>IF(U240="znížená",N240,0)</f>
        <v>0</v>
      </c>
      <c r="BG240" s="138">
        <f>IF(U240="zákl. prenesená",N240,0)</f>
        <v>0</v>
      </c>
      <c r="BH240" s="138">
        <f>IF(U240="zníž. prenesená",N240,0)</f>
        <v>0</v>
      </c>
      <c r="BI240" s="138">
        <f>IF(U240="nulová",N240,0)</f>
        <v>0</v>
      </c>
      <c r="BJ240" s="24" t="s">
        <v>86</v>
      </c>
      <c r="BK240" s="224">
        <f>ROUND(L240*K240,3)</f>
        <v>0</v>
      </c>
      <c r="BL240" s="24" t="s">
        <v>1103</v>
      </c>
      <c r="BM240" s="24" t="s">
        <v>1724</v>
      </c>
    </row>
    <row r="241" s="1" customFormat="1" ht="16.5" customHeight="1">
      <c r="B241" s="179"/>
      <c r="C241" s="266" t="s">
        <v>1228</v>
      </c>
      <c r="D241" s="266" t="s">
        <v>294</v>
      </c>
      <c r="E241" s="267" t="s">
        <v>1725</v>
      </c>
      <c r="F241" s="268" t="s">
        <v>1726</v>
      </c>
      <c r="G241" s="268"/>
      <c r="H241" s="268"/>
      <c r="I241" s="268"/>
      <c r="J241" s="269" t="s">
        <v>286</v>
      </c>
      <c r="K241" s="270">
        <v>11</v>
      </c>
      <c r="L241" s="271">
        <v>0</v>
      </c>
      <c r="M241" s="271"/>
      <c r="N241" s="270">
        <f>ROUND(L241*K241,3)</f>
        <v>0</v>
      </c>
      <c r="O241" s="219"/>
      <c r="P241" s="219"/>
      <c r="Q241" s="219"/>
      <c r="R241" s="183"/>
      <c r="T241" s="221" t="s">
        <v>5</v>
      </c>
      <c r="U241" s="58" t="s">
        <v>44</v>
      </c>
      <c r="V241" s="49"/>
      <c r="W241" s="222">
        <f>V241*K241</f>
        <v>0</v>
      </c>
      <c r="X241" s="222">
        <v>0.00072000000000000005</v>
      </c>
      <c r="Y241" s="222">
        <f>X241*K241</f>
        <v>0.00792</v>
      </c>
      <c r="Z241" s="222">
        <v>0</v>
      </c>
      <c r="AA241" s="223">
        <f>Z241*K241</f>
        <v>0</v>
      </c>
      <c r="AR241" s="24" t="s">
        <v>1411</v>
      </c>
      <c r="AT241" s="24" t="s">
        <v>294</v>
      </c>
      <c r="AU241" s="24" t="s">
        <v>86</v>
      </c>
      <c r="AY241" s="24" t="s">
        <v>165</v>
      </c>
      <c r="BE241" s="138">
        <f>IF(U241="základná",N241,0)</f>
        <v>0</v>
      </c>
      <c r="BF241" s="138">
        <f>IF(U241="znížená",N241,0)</f>
        <v>0</v>
      </c>
      <c r="BG241" s="138">
        <f>IF(U241="zákl. prenesená",N241,0)</f>
        <v>0</v>
      </c>
      <c r="BH241" s="138">
        <f>IF(U241="zníž. prenesená",N241,0)</f>
        <v>0</v>
      </c>
      <c r="BI241" s="138">
        <f>IF(U241="nulová",N241,0)</f>
        <v>0</v>
      </c>
      <c r="BJ241" s="24" t="s">
        <v>86</v>
      </c>
      <c r="BK241" s="224">
        <f>ROUND(L241*K241,3)</f>
        <v>0</v>
      </c>
      <c r="BL241" s="24" t="s">
        <v>1411</v>
      </c>
      <c r="BM241" s="24" t="s">
        <v>1727</v>
      </c>
    </row>
    <row r="242" s="9" customFormat="1" ht="29.88" customHeight="1">
      <c r="B242" s="201"/>
      <c r="C242" s="202"/>
      <c r="D242" s="212" t="s">
        <v>1463</v>
      </c>
      <c r="E242" s="212"/>
      <c r="F242" s="212"/>
      <c r="G242" s="212"/>
      <c r="H242" s="212"/>
      <c r="I242" s="212"/>
      <c r="J242" s="212"/>
      <c r="K242" s="212"/>
      <c r="L242" s="212"/>
      <c r="M242" s="212"/>
      <c r="N242" s="225">
        <f>BK242</f>
        <v>0</v>
      </c>
      <c r="O242" s="226"/>
      <c r="P242" s="226"/>
      <c r="Q242" s="226"/>
      <c r="R242" s="205"/>
      <c r="T242" s="206"/>
      <c r="U242" s="202"/>
      <c r="V242" s="202"/>
      <c r="W242" s="207">
        <f>SUM(W243:W244)</f>
        <v>0</v>
      </c>
      <c r="X242" s="202"/>
      <c r="Y242" s="207">
        <f>SUM(Y243:Y244)</f>
        <v>0.0010500000000000002</v>
      </c>
      <c r="Z242" s="202"/>
      <c r="AA242" s="208">
        <f>SUM(AA243:AA244)</f>
        <v>0</v>
      </c>
      <c r="AR242" s="209" t="s">
        <v>89</v>
      </c>
      <c r="AT242" s="210" t="s">
        <v>76</v>
      </c>
      <c r="AU242" s="210" t="s">
        <v>83</v>
      </c>
      <c r="AY242" s="209" t="s">
        <v>165</v>
      </c>
      <c r="BK242" s="211">
        <f>SUM(BK243:BK244)</f>
        <v>0</v>
      </c>
    </row>
    <row r="243" s="1" customFormat="1" ht="25.5" customHeight="1">
      <c r="B243" s="179"/>
      <c r="C243" s="215" t="s">
        <v>1232</v>
      </c>
      <c r="D243" s="215" t="s">
        <v>166</v>
      </c>
      <c r="E243" s="216" t="s">
        <v>1728</v>
      </c>
      <c r="F243" s="217" t="s">
        <v>1729</v>
      </c>
      <c r="G243" s="217"/>
      <c r="H243" s="217"/>
      <c r="I243" s="217"/>
      <c r="J243" s="218" t="s">
        <v>286</v>
      </c>
      <c r="K243" s="219">
        <v>5</v>
      </c>
      <c r="L243" s="220">
        <v>0</v>
      </c>
      <c r="M243" s="220"/>
      <c r="N243" s="219">
        <f>ROUND(L243*K243,3)</f>
        <v>0</v>
      </c>
      <c r="O243" s="219"/>
      <c r="P243" s="219"/>
      <c r="Q243" s="219"/>
      <c r="R243" s="183"/>
      <c r="T243" s="221" t="s">
        <v>5</v>
      </c>
      <c r="U243" s="58" t="s">
        <v>44</v>
      </c>
      <c r="V243" s="49"/>
      <c r="W243" s="222">
        <f>V243*K243</f>
        <v>0</v>
      </c>
      <c r="X243" s="222">
        <v>0</v>
      </c>
      <c r="Y243" s="222">
        <f>X243*K243</f>
        <v>0</v>
      </c>
      <c r="Z243" s="222">
        <v>0</v>
      </c>
      <c r="AA243" s="223">
        <f>Z243*K243</f>
        <v>0</v>
      </c>
      <c r="AR243" s="24" t="s">
        <v>1103</v>
      </c>
      <c r="AT243" s="24" t="s">
        <v>166</v>
      </c>
      <c r="AU243" s="24" t="s">
        <v>86</v>
      </c>
      <c r="AY243" s="24" t="s">
        <v>165</v>
      </c>
      <c r="BE243" s="138">
        <f>IF(U243="základná",N243,0)</f>
        <v>0</v>
      </c>
      <c r="BF243" s="138">
        <f>IF(U243="znížená",N243,0)</f>
        <v>0</v>
      </c>
      <c r="BG243" s="138">
        <f>IF(U243="zákl. prenesená",N243,0)</f>
        <v>0</v>
      </c>
      <c r="BH243" s="138">
        <f>IF(U243="zníž. prenesená",N243,0)</f>
        <v>0</v>
      </c>
      <c r="BI243" s="138">
        <f>IF(U243="nulová",N243,0)</f>
        <v>0</v>
      </c>
      <c r="BJ243" s="24" t="s">
        <v>86</v>
      </c>
      <c r="BK243" s="224">
        <f>ROUND(L243*K243,3)</f>
        <v>0</v>
      </c>
      <c r="BL243" s="24" t="s">
        <v>1103</v>
      </c>
      <c r="BM243" s="24" t="s">
        <v>1730</v>
      </c>
    </row>
    <row r="244" s="1" customFormat="1" ht="16.5" customHeight="1">
      <c r="B244" s="179"/>
      <c r="C244" s="266" t="s">
        <v>1236</v>
      </c>
      <c r="D244" s="266" t="s">
        <v>294</v>
      </c>
      <c r="E244" s="267" t="s">
        <v>1731</v>
      </c>
      <c r="F244" s="268" t="s">
        <v>1732</v>
      </c>
      <c r="G244" s="268"/>
      <c r="H244" s="268"/>
      <c r="I244" s="268"/>
      <c r="J244" s="269" t="s">
        <v>286</v>
      </c>
      <c r="K244" s="270">
        <v>5</v>
      </c>
      <c r="L244" s="271">
        <v>0</v>
      </c>
      <c r="M244" s="271"/>
      <c r="N244" s="270">
        <f>ROUND(L244*K244,3)</f>
        <v>0</v>
      </c>
      <c r="O244" s="219"/>
      <c r="P244" s="219"/>
      <c r="Q244" s="219"/>
      <c r="R244" s="183"/>
      <c r="T244" s="221" t="s">
        <v>5</v>
      </c>
      <c r="U244" s="58" t="s">
        <v>44</v>
      </c>
      <c r="V244" s="49"/>
      <c r="W244" s="222">
        <f>V244*K244</f>
        <v>0</v>
      </c>
      <c r="X244" s="222">
        <v>0.00021000000000000001</v>
      </c>
      <c r="Y244" s="222">
        <f>X244*K244</f>
        <v>0.0010500000000000002</v>
      </c>
      <c r="Z244" s="222">
        <v>0</v>
      </c>
      <c r="AA244" s="223">
        <f>Z244*K244</f>
        <v>0</v>
      </c>
      <c r="AR244" s="24" t="s">
        <v>1411</v>
      </c>
      <c r="AT244" s="24" t="s">
        <v>294</v>
      </c>
      <c r="AU244" s="24" t="s">
        <v>86</v>
      </c>
      <c r="AY244" s="24" t="s">
        <v>165</v>
      </c>
      <c r="BE244" s="138">
        <f>IF(U244="základná",N244,0)</f>
        <v>0</v>
      </c>
      <c r="BF244" s="138">
        <f>IF(U244="znížená",N244,0)</f>
        <v>0</v>
      </c>
      <c r="BG244" s="138">
        <f>IF(U244="zákl. prenesená",N244,0)</f>
        <v>0</v>
      </c>
      <c r="BH244" s="138">
        <f>IF(U244="zníž. prenesená",N244,0)</f>
        <v>0</v>
      </c>
      <c r="BI244" s="138">
        <f>IF(U244="nulová",N244,0)</f>
        <v>0</v>
      </c>
      <c r="BJ244" s="24" t="s">
        <v>86</v>
      </c>
      <c r="BK244" s="224">
        <f>ROUND(L244*K244,3)</f>
        <v>0</v>
      </c>
      <c r="BL244" s="24" t="s">
        <v>1411</v>
      </c>
      <c r="BM244" s="24" t="s">
        <v>1733</v>
      </c>
    </row>
    <row r="245" s="9" customFormat="1" ht="37.44" customHeight="1">
      <c r="B245" s="201"/>
      <c r="C245" s="202"/>
      <c r="D245" s="203" t="s">
        <v>139</v>
      </c>
      <c r="E245" s="203"/>
      <c r="F245" s="203"/>
      <c r="G245" s="203"/>
      <c r="H245" s="203"/>
      <c r="I245" s="203"/>
      <c r="J245" s="203"/>
      <c r="K245" s="203"/>
      <c r="L245" s="203"/>
      <c r="M245" s="203"/>
      <c r="N245" s="272">
        <f>BK245</f>
        <v>0</v>
      </c>
      <c r="O245" s="273"/>
      <c r="P245" s="273"/>
      <c r="Q245" s="273"/>
      <c r="R245" s="205"/>
      <c r="T245" s="206"/>
      <c r="U245" s="202"/>
      <c r="V245" s="202"/>
      <c r="W245" s="207">
        <f>W246</f>
        <v>0</v>
      </c>
      <c r="X245" s="202"/>
      <c r="Y245" s="207">
        <f>Y246</f>
        <v>0</v>
      </c>
      <c r="Z245" s="202"/>
      <c r="AA245" s="208">
        <f>AA246</f>
        <v>0</v>
      </c>
      <c r="AR245" s="209" t="s">
        <v>95</v>
      </c>
      <c r="AT245" s="210" t="s">
        <v>76</v>
      </c>
      <c r="AU245" s="210" t="s">
        <v>77</v>
      </c>
      <c r="AY245" s="209" t="s">
        <v>165</v>
      </c>
      <c r="BK245" s="211">
        <f>BK246</f>
        <v>0</v>
      </c>
    </row>
    <row r="246" s="9" customFormat="1" ht="19.92" customHeight="1">
      <c r="B246" s="201"/>
      <c r="C246" s="202"/>
      <c r="D246" s="212" t="s">
        <v>140</v>
      </c>
      <c r="E246" s="212"/>
      <c r="F246" s="212"/>
      <c r="G246" s="212"/>
      <c r="H246" s="212"/>
      <c r="I246" s="212"/>
      <c r="J246" s="212"/>
      <c r="K246" s="212"/>
      <c r="L246" s="212"/>
      <c r="M246" s="212"/>
      <c r="N246" s="213">
        <f>BK246</f>
        <v>0</v>
      </c>
      <c r="O246" s="214"/>
      <c r="P246" s="214"/>
      <c r="Q246" s="214"/>
      <c r="R246" s="205"/>
      <c r="T246" s="206"/>
      <c r="U246" s="202"/>
      <c r="V246" s="202"/>
      <c r="W246" s="207">
        <f>W247</f>
        <v>0</v>
      </c>
      <c r="X246" s="202"/>
      <c r="Y246" s="207">
        <f>Y247</f>
        <v>0</v>
      </c>
      <c r="Z246" s="202"/>
      <c r="AA246" s="208">
        <f>AA247</f>
        <v>0</v>
      </c>
      <c r="AR246" s="209" t="s">
        <v>95</v>
      </c>
      <c r="AT246" s="210" t="s">
        <v>76</v>
      </c>
      <c r="AU246" s="210" t="s">
        <v>83</v>
      </c>
      <c r="AY246" s="209" t="s">
        <v>165</v>
      </c>
      <c r="BK246" s="211">
        <f>BK247</f>
        <v>0</v>
      </c>
    </row>
    <row r="247" s="1" customFormat="1" ht="63.75" customHeight="1">
      <c r="B247" s="179"/>
      <c r="C247" s="215" t="s">
        <v>1238</v>
      </c>
      <c r="D247" s="215" t="s">
        <v>166</v>
      </c>
      <c r="E247" s="216" t="s">
        <v>450</v>
      </c>
      <c r="F247" s="217" t="s">
        <v>1734</v>
      </c>
      <c r="G247" s="217"/>
      <c r="H247" s="217"/>
      <c r="I247" s="217"/>
      <c r="J247" s="218" t="s">
        <v>431</v>
      </c>
      <c r="K247" s="219">
        <v>1</v>
      </c>
      <c r="L247" s="220">
        <v>0</v>
      </c>
      <c r="M247" s="220"/>
      <c r="N247" s="219">
        <f>ROUND(L247*K247,3)</f>
        <v>0</v>
      </c>
      <c r="O247" s="219"/>
      <c r="P247" s="219"/>
      <c r="Q247" s="219"/>
      <c r="R247" s="183"/>
      <c r="T247" s="221" t="s">
        <v>5</v>
      </c>
      <c r="U247" s="58" t="s">
        <v>44</v>
      </c>
      <c r="V247" s="49"/>
      <c r="W247" s="222">
        <f>V247*K247</f>
        <v>0</v>
      </c>
      <c r="X247" s="222">
        <v>0</v>
      </c>
      <c r="Y247" s="222">
        <f>X247*K247</f>
        <v>0</v>
      </c>
      <c r="Z247" s="222">
        <v>0</v>
      </c>
      <c r="AA247" s="223">
        <f>Z247*K247</f>
        <v>0</v>
      </c>
      <c r="AR247" s="24" t="s">
        <v>452</v>
      </c>
      <c r="AT247" s="24" t="s">
        <v>166</v>
      </c>
      <c r="AU247" s="24" t="s">
        <v>86</v>
      </c>
      <c r="AY247" s="24" t="s">
        <v>165</v>
      </c>
      <c r="BE247" s="138">
        <f>IF(U247="základná",N247,0)</f>
        <v>0</v>
      </c>
      <c r="BF247" s="138">
        <f>IF(U247="znížená",N247,0)</f>
        <v>0</v>
      </c>
      <c r="BG247" s="138">
        <f>IF(U247="zákl. prenesená",N247,0)</f>
        <v>0</v>
      </c>
      <c r="BH247" s="138">
        <f>IF(U247="zníž. prenesená",N247,0)</f>
        <v>0</v>
      </c>
      <c r="BI247" s="138">
        <f>IF(U247="nulová",N247,0)</f>
        <v>0</v>
      </c>
      <c r="BJ247" s="24" t="s">
        <v>86</v>
      </c>
      <c r="BK247" s="224">
        <f>ROUND(L247*K247,3)</f>
        <v>0</v>
      </c>
      <c r="BL247" s="24" t="s">
        <v>452</v>
      </c>
      <c r="BM247" s="24" t="s">
        <v>1735</v>
      </c>
    </row>
    <row r="248" s="1" customFormat="1" ht="49.92" customHeight="1">
      <c r="B248" s="48"/>
      <c r="C248" s="49"/>
      <c r="D248" s="203" t="s">
        <v>454</v>
      </c>
      <c r="E248" s="49"/>
      <c r="F248" s="49"/>
      <c r="G248" s="49"/>
      <c r="H248" s="49"/>
      <c r="I248" s="49"/>
      <c r="J248" s="49"/>
      <c r="K248" s="49"/>
      <c r="L248" s="49"/>
      <c r="M248" s="49"/>
      <c r="N248" s="274">
        <f>BK248</f>
        <v>0</v>
      </c>
      <c r="O248" s="275"/>
      <c r="P248" s="275"/>
      <c r="Q248" s="275"/>
      <c r="R248" s="50"/>
      <c r="T248" s="276"/>
      <c r="U248" s="49"/>
      <c r="V248" s="49"/>
      <c r="W248" s="49"/>
      <c r="X248" s="49"/>
      <c r="Y248" s="49"/>
      <c r="Z248" s="49"/>
      <c r="AA248" s="96"/>
      <c r="AT248" s="24" t="s">
        <v>76</v>
      </c>
      <c r="AU248" s="24" t="s">
        <v>77</v>
      </c>
      <c r="AY248" s="24" t="s">
        <v>455</v>
      </c>
      <c r="BK248" s="224">
        <f>SUM(BK249:BK253)</f>
        <v>0</v>
      </c>
    </row>
    <row r="249" s="1" customFormat="1" ht="22.32" customHeight="1">
      <c r="B249" s="48"/>
      <c r="C249" s="277" t="s">
        <v>5</v>
      </c>
      <c r="D249" s="277" t="s">
        <v>166</v>
      </c>
      <c r="E249" s="278" t="s">
        <v>5</v>
      </c>
      <c r="F249" s="279" t="s">
        <v>5</v>
      </c>
      <c r="G249" s="279"/>
      <c r="H249" s="279"/>
      <c r="I249" s="279"/>
      <c r="J249" s="280" t="s">
        <v>5</v>
      </c>
      <c r="K249" s="220"/>
      <c r="L249" s="220"/>
      <c r="M249" s="281"/>
      <c r="N249" s="281">
        <f>BK249</f>
        <v>0</v>
      </c>
      <c r="O249" s="281"/>
      <c r="P249" s="281"/>
      <c r="Q249" s="281"/>
      <c r="R249" s="50"/>
      <c r="T249" s="221" t="s">
        <v>5</v>
      </c>
      <c r="U249" s="282" t="s">
        <v>44</v>
      </c>
      <c r="V249" s="49"/>
      <c r="W249" s="49"/>
      <c r="X249" s="49"/>
      <c r="Y249" s="49"/>
      <c r="Z249" s="49"/>
      <c r="AA249" s="96"/>
      <c r="AT249" s="24" t="s">
        <v>455</v>
      </c>
      <c r="AU249" s="24" t="s">
        <v>83</v>
      </c>
      <c r="AY249" s="24" t="s">
        <v>455</v>
      </c>
      <c r="BE249" s="138">
        <f>IF(U249="základná",N249,0)</f>
        <v>0</v>
      </c>
      <c r="BF249" s="138">
        <f>IF(U249="znížená",N249,0)</f>
        <v>0</v>
      </c>
      <c r="BG249" s="138">
        <f>IF(U249="zákl. prenesená",N249,0)</f>
        <v>0</v>
      </c>
      <c r="BH249" s="138">
        <f>IF(U249="zníž. prenesená",N249,0)</f>
        <v>0</v>
      </c>
      <c r="BI249" s="138">
        <f>IF(U249="nulová",N249,0)</f>
        <v>0</v>
      </c>
      <c r="BJ249" s="24" t="s">
        <v>86</v>
      </c>
      <c r="BK249" s="224">
        <f>L249*K249</f>
        <v>0</v>
      </c>
    </row>
    <row r="250" s="1" customFormat="1" ht="22.32" customHeight="1">
      <c r="B250" s="48"/>
      <c r="C250" s="277" t="s">
        <v>5</v>
      </c>
      <c r="D250" s="277" t="s">
        <v>166</v>
      </c>
      <c r="E250" s="278" t="s">
        <v>5</v>
      </c>
      <c r="F250" s="279" t="s">
        <v>5</v>
      </c>
      <c r="G250" s="279"/>
      <c r="H250" s="279"/>
      <c r="I250" s="279"/>
      <c r="J250" s="280" t="s">
        <v>5</v>
      </c>
      <c r="K250" s="220"/>
      <c r="L250" s="220"/>
      <c r="M250" s="281"/>
      <c r="N250" s="281">
        <f>BK250</f>
        <v>0</v>
      </c>
      <c r="O250" s="281"/>
      <c r="P250" s="281"/>
      <c r="Q250" s="281"/>
      <c r="R250" s="50"/>
      <c r="T250" s="221" t="s">
        <v>5</v>
      </c>
      <c r="U250" s="282" t="s">
        <v>44</v>
      </c>
      <c r="V250" s="49"/>
      <c r="W250" s="49"/>
      <c r="X250" s="49"/>
      <c r="Y250" s="49"/>
      <c r="Z250" s="49"/>
      <c r="AA250" s="96"/>
      <c r="AT250" s="24" t="s">
        <v>455</v>
      </c>
      <c r="AU250" s="24" t="s">
        <v>83</v>
      </c>
      <c r="AY250" s="24" t="s">
        <v>455</v>
      </c>
      <c r="BE250" s="138">
        <f>IF(U250="základná",N250,0)</f>
        <v>0</v>
      </c>
      <c r="BF250" s="138">
        <f>IF(U250="znížená",N250,0)</f>
        <v>0</v>
      </c>
      <c r="BG250" s="138">
        <f>IF(U250="zákl. prenesená",N250,0)</f>
        <v>0</v>
      </c>
      <c r="BH250" s="138">
        <f>IF(U250="zníž. prenesená",N250,0)</f>
        <v>0</v>
      </c>
      <c r="BI250" s="138">
        <f>IF(U250="nulová",N250,0)</f>
        <v>0</v>
      </c>
      <c r="BJ250" s="24" t="s">
        <v>86</v>
      </c>
      <c r="BK250" s="224">
        <f>L250*K250</f>
        <v>0</v>
      </c>
    </row>
    <row r="251" s="1" customFormat="1" ht="22.32" customHeight="1">
      <c r="B251" s="48"/>
      <c r="C251" s="277" t="s">
        <v>5</v>
      </c>
      <c r="D251" s="277" t="s">
        <v>166</v>
      </c>
      <c r="E251" s="278" t="s">
        <v>5</v>
      </c>
      <c r="F251" s="279" t="s">
        <v>5</v>
      </c>
      <c r="G251" s="279"/>
      <c r="H251" s="279"/>
      <c r="I251" s="279"/>
      <c r="J251" s="280" t="s">
        <v>5</v>
      </c>
      <c r="K251" s="220"/>
      <c r="L251" s="220"/>
      <c r="M251" s="281"/>
      <c r="N251" s="281">
        <f>BK251</f>
        <v>0</v>
      </c>
      <c r="O251" s="281"/>
      <c r="P251" s="281"/>
      <c r="Q251" s="281"/>
      <c r="R251" s="50"/>
      <c r="T251" s="221" t="s">
        <v>5</v>
      </c>
      <c r="U251" s="282" t="s">
        <v>44</v>
      </c>
      <c r="V251" s="49"/>
      <c r="W251" s="49"/>
      <c r="X251" s="49"/>
      <c r="Y251" s="49"/>
      <c r="Z251" s="49"/>
      <c r="AA251" s="96"/>
      <c r="AT251" s="24" t="s">
        <v>455</v>
      </c>
      <c r="AU251" s="24" t="s">
        <v>83</v>
      </c>
      <c r="AY251" s="24" t="s">
        <v>455</v>
      </c>
      <c r="BE251" s="138">
        <f>IF(U251="základná",N251,0)</f>
        <v>0</v>
      </c>
      <c r="BF251" s="138">
        <f>IF(U251="znížená",N251,0)</f>
        <v>0</v>
      </c>
      <c r="BG251" s="138">
        <f>IF(U251="zákl. prenesená",N251,0)</f>
        <v>0</v>
      </c>
      <c r="BH251" s="138">
        <f>IF(U251="zníž. prenesená",N251,0)</f>
        <v>0</v>
      </c>
      <c r="BI251" s="138">
        <f>IF(U251="nulová",N251,0)</f>
        <v>0</v>
      </c>
      <c r="BJ251" s="24" t="s">
        <v>86</v>
      </c>
      <c r="BK251" s="224">
        <f>L251*K251</f>
        <v>0</v>
      </c>
    </row>
    <row r="252" s="1" customFormat="1" ht="22.32" customHeight="1">
      <c r="B252" s="48"/>
      <c r="C252" s="277" t="s">
        <v>5</v>
      </c>
      <c r="D252" s="277" t="s">
        <v>166</v>
      </c>
      <c r="E252" s="278" t="s">
        <v>5</v>
      </c>
      <c r="F252" s="279" t="s">
        <v>5</v>
      </c>
      <c r="G252" s="279"/>
      <c r="H252" s="279"/>
      <c r="I252" s="279"/>
      <c r="J252" s="280" t="s">
        <v>5</v>
      </c>
      <c r="K252" s="220"/>
      <c r="L252" s="220"/>
      <c r="M252" s="281"/>
      <c r="N252" s="281">
        <f>BK252</f>
        <v>0</v>
      </c>
      <c r="O252" s="281"/>
      <c r="P252" s="281"/>
      <c r="Q252" s="281"/>
      <c r="R252" s="50"/>
      <c r="T252" s="221" t="s">
        <v>5</v>
      </c>
      <c r="U252" s="282" t="s">
        <v>44</v>
      </c>
      <c r="V252" s="49"/>
      <c r="W252" s="49"/>
      <c r="X252" s="49"/>
      <c r="Y252" s="49"/>
      <c r="Z252" s="49"/>
      <c r="AA252" s="96"/>
      <c r="AT252" s="24" t="s">
        <v>455</v>
      </c>
      <c r="AU252" s="24" t="s">
        <v>83</v>
      </c>
      <c r="AY252" s="24" t="s">
        <v>455</v>
      </c>
      <c r="BE252" s="138">
        <f>IF(U252="základná",N252,0)</f>
        <v>0</v>
      </c>
      <c r="BF252" s="138">
        <f>IF(U252="znížená",N252,0)</f>
        <v>0</v>
      </c>
      <c r="BG252" s="138">
        <f>IF(U252="zákl. prenesená",N252,0)</f>
        <v>0</v>
      </c>
      <c r="BH252" s="138">
        <f>IF(U252="zníž. prenesená",N252,0)</f>
        <v>0</v>
      </c>
      <c r="BI252" s="138">
        <f>IF(U252="nulová",N252,0)</f>
        <v>0</v>
      </c>
      <c r="BJ252" s="24" t="s">
        <v>86</v>
      </c>
      <c r="BK252" s="224">
        <f>L252*K252</f>
        <v>0</v>
      </c>
    </row>
    <row r="253" s="1" customFormat="1" ht="22.32" customHeight="1">
      <c r="B253" s="48"/>
      <c r="C253" s="277" t="s">
        <v>5</v>
      </c>
      <c r="D253" s="277" t="s">
        <v>166</v>
      </c>
      <c r="E253" s="278" t="s">
        <v>5</v>
      </c>
      <c r="F253" s="279" t="s">
        <v>5</v>
      </c>
      <c r="G253" s="279"/>
      <c r="H253" s="279"/>
      <c r="I253" s="279"/>
      <c r="J253" s="280" t="s">
        <v>5</v>
      </c>
      <c r="K253" s="220"/>
      <c r="L253" s="220"/>
      <c r="M253" s="281"/>
      <c r="N253" s="281">
        <f>BK253</f>
        <v>0</v>
      </c>
      <c r="O253" s="281"/>
      <c r="P253" s="281"/>
      <c r="Q253" s="281"/>
      <c r="R253" s="50"/>
      <c r="T253" s="221" t="s">
        <v>5</v>
      </c>
      <c r="U253" s="282" t="s">
        <v>44</v>
      </c>
      <c r="V253" s="74"/>
      <c r="W253" s="74"/>
      <c r="X253" s="74"/>
      <c r="Y253" s="74"/>
      <c r="Z253" s="74"/>
      <c r="AA253" s="76"/>
      <c r="AT253" s="24" t="s">
        <v>455</v>
      </c>
      <c r="AU253" s="24" t="s">
        <v>83</v>
      </c>
      <c r="AY253" s="24" t="s">
        <v>455</v>
      </c>
      <c r="BE253" s="138">
        <f>IF(U253="základná",N253,0)</f>
        <v>0</v>
      </c>
      <c r="BF253" s="138">
        <f>IF(U253="znížená",N253,0)</f>
        <v>0</v>
      </c>
      <c r="BG253" s="138">
        <f>IF(U253="zákl. prenesená",N253,0)</f>
        <v>0</v>
      </c>
      <c r="BH253" s="138">
        <f>IF(U253="zníž. prenesená",N253,0)</f>
        <v>0</v>
      </c>
      <c r="BI253" s="138">
        <f>IF(U253="nulová",N253,0)</f>
        <v>0</v>
      </c>
      <c r="BJ253" s="24" t="s">
        <v>86</v>
      </c>
      <c r="BK253" s="224">
        <f>L253*K253</f>
        <v>0</v>
      </c>
    </row>
    <row r="254" s="1" customFormat="1" ht="6.96" customHeight="1">
      <c r="B254" s="77"/>
      <c r="C254" s="78"/>
      <c r="D254" s="78"/>
      <c r="E254" s="78"/>
      <c r="F254" s="78"/>
      <c r="G254" s="78"/>
      <c r="H254" s="78"/>
      <c r="I254" s="78"/>
      <c r="J254" s="78"/>
      <c r="K254" s="78"/>
      <c r="L254" s="78"/>
      <c r="M254" s="78"/>
      <c r="N254" s="78"/>
      <c r="O254" s="78"/>
      <c r="P254" s="78"/>
      <c r="Q254" s="78"/>
      <c r="R254" s="79"/>
    </row>
  </sheetData>
  <mergeCells count="389">
    <mergeCell ref="C2:Q2"/>
    <mergeCell ref="C4:Q4"/>
    <mergeCell ref="F6:P6"/>
    <mergeCell ref="F7:P7"/>
    <mergeCell ref="O9:P9"/>
    <mergeCell ref="O11:P11"/>
    <mergeCell ref="O12:P12"/>
    <mergeCell ref="O14:P14"/>
    <mergeCell ref="E15:L15"/>
    <mergeCell ref="O15:P15"/>
    <mergeCell ref="O17:P17"/>
    <mergeCell ref="O18:P18"/>
    <mergeCell ref="O20:P20"/>
    <mergeCell ref="O21:P21"/>
    <mergeCell ref="E24:L24"/>
    <mergeCell ref="M27:P27"/>
    <mergeCell ref="M28:P28"/>
    <mergeCell ref="M30:P30"/>
    <mergeCell ref="H32:J32"/>
    <mergeCell ref="M32:P32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C76:Q76"/>
    <mergeCell ref="F78:P78"/>
    <mergeCell ref="F79:P79"/>
    <mergeCell ref="M81:P81"/>
    <mergeCell ref="M83:Q83"/>
    <mergeCell ref="M84:Q84"/>
    <mergeCell ref="C86:G86"/>
    <mergeCell ref="N86:Q86"/>
    <mergeCell ref="N88:Q88"/>
    <mergeCell ref="N89:Q89"/>
    <mergeCell ref="N90:Q90"/>
    <mergeCell ref="N91:Q91"/>
    <mergeCell ref="N92:Q92"/>
    <mergeCell ref="N93:Q93"/>
    <mergeCell ref="N94:Q94"/>
    <mergeCell ref="N95:Q95"/>
    <mergeCell ref="N96:Q96"/>
    <mergeCell ref="N97:Q97"/>
    <mergeCell ref="N98:Q98"/>
    <mergeCell ref="N99:Q99"/>
    <mergeCell ref="N100:Q100"/>
    <mergeCell ref="N101:Q101"/>
    <mergeCell ref="N102:Q102"/>
    <mergeCell ref="N103:Q103"/>
    <mergeCell ref="N104:Q104"/>
    <mergeCell ref="N105:Q105"/>
    <mergeCell ref="N107:Q107"/>
    <mergeCell ref="D108:H108"/>
    <mergeCell ref="N108:Q108"/>
    <mergeCell ref="D109:H109"/>
    <mergeCell ref="N109:Q109"/>
    <mergeCell ref="D110:H110"/>
    <mergeCell ref="N110:Q110"/>
    <mergeCell ref="D111:H111"/>
    <mergeCell ref="N111:Q111"/>
    <mergeCell ref="D112:H112"/>
    <mergeCell ref="N112:Q112"/>
    <mergeCell ref="N113:Q113"/>
    <mergeCell ref="L115:Q115"/>
    <mergeCell ref="C121:Q121"/>
    <mergeCell ref="F123:P123"/>
    <mergeCell ref="F124:P124"/>
    <mergeCell ref="M126:P126"/>
    <mergeCell ref="M128:Q128"/>
    <mergeCell ref="M129:Q129"/>
    <mergeCell ref="F131:I131"/>
    <mergeCell ref="L131:M131"/>
    <mergeCell ref="N131:Q131"/>
    <mergeCell ref="F135:I135"/>
    <mergeCell ref="L135:M135"/>
    <mergeCell ref="N135:Q135"/>
    <mergeCell ref="F136:I136"/>
    <mergeCell ref="L136:M136"/>
    <mergeCell ref="N136:Q136"/>
    <mergeCell ref="F137:I137"/>
    <mergeCell ref="F138:I138"/>
    <mergeCell ref="L138:M138"/>
    <mergeCell ref="N138:Q138"/>
    <mergeCell ref="F139:I139"/>
    <mergeCell ref="L139:M139"/>
    <mergeCell ref="N139:Q139"/>
    <mergeCell ref="F140:I140"/>
    <mergeCell ref="L140:M140"/>
    <mergeCell ref="N140:Q140"/>
    <mergeCell ref="F141:I141"/>
    <mergeCell ref="L141:M141"/>
    <mergeCell ref="N141:Q141"/>
    <mergeCell ref="F142:I142"/>
    <mergeCell ref="L142:M142"/>
    <mergeCell ref="N142:Q142"/>
    <mergeCell ref="F143:I143"/>
    <mergeCell ref="L143:M143"/>
    <mergeCell ref="N143:Q143"/>
    <mergeCell ref="F144:I144"/>
    <mergeCell ref="F145:I145"/>
    <mergeCell ref="L145:M145"/>
    <mergeCell ref="N145:Q145"/>
    <mergeCell ref="F146:I146"/>
    <mergeCell ref="F147:I147"/>
    <mergeCell ref="L147:M147"/>
    <mergeCell ref="N147:Q147"/>
    <mergeCell ref="F148:I148"/>
    <mergeCell ref="F149:I149"/>
    <mergeCell ref="L149:M149"/>
    <mergeCell ref="N149:Q149"/>
    <mergeCell ref="F150:I150"/>
    <mergeCell ref="F151:I151"/>
    <mergeCell ref="L151:M151"/>
    <mergeCell ref="N151:Q151"/>
    <mergeCell ref="F152:I152"/>
    <mergeCell ref="F154:I154"/>
    <mergeCell ref="L154:M154"/>
    <mergeCell ref="N154:Q154"/>
    <mergeCell ref="F155:I155"/>
    <mergeCell ref="F156:I156"/>
    <mergeCell ref="F157:I157"/>
    <mergeCell ref="F158:I158"/>
    <mergeCell ref="L158:M158"/>
    <mergeCell ref="N158:Q158"/>
    <mergeCell ref="F159:I159"/>
    <mergeCell ref="L159:M159"/>
    <mergeCell ref="N159:Q159"/>
    <mergeCell ref="F160:I160"/>
    <mergeCell ref="L160:M160"/>
    <mergeCell ref="N160:Q160"/>
    <mergeCell ref="F161:I161"/>
    <mergeCell ref="L161:M161"/>
    <mergeCell ref="N161:Q161"/>
    <mergeCell ref="F163:I163"/>
    <mergeCell ref="L163:M163"/>
    <mergeCell ref="N163:Q163"/>
    <mergeCell ref="F164:I164"/>
    <mergeCell ref="L164:M164"/>
    <mergeCell ref="N164:Q164"/>
    <mergeCell ref="F165:I165"/>
    <mergeCell ref="L165:M165"/>
    <mergeCell ref="N165:Q165"/>
    <mergeCell ref="F166:I166"/>
    <mergeCell ref="L166:M166"/>
    <mergeCell ref="N166:Q166"/>
    <mergeCell ref="F167:I167"/>
    <mergeCell ref="L167:M167"/>
    <mergeCell ref="N167:Q167"/>
    <mergeCell ref="F168:I168"/>
    <mergeCell ref="L168:M168"/>
    <mergeCell ref="N168:Q168"/>
    <mergeCell ref="F169:I169"/>
    <mergeCell ref="L169:M169"/>
    <mergeCell ref="N169:Q169"/>
    <mergeCell ref="F170:I170"/>
    <mergeCell ref="L170:M170"/>
    <mergeCell ref="N170:Q170"/>
    <mergeCell ref="F171:I171"/>
    <mergeCell ref="L171:M171"/>
    <mergeCell ref="N171:Q171"/>
    <mergeCell ref="F172:I172"/>
    <mergeCell ref="L172:M172"/>
    <mergeCell ref="N172:Q172"/>
    <mergeCell ref="F173:I173"/>
    <mergeCell ref="L173:M173"/>
    <mergeCell ref="N173:Q173"/>
    <mergeCell ref="F174:I174"/>
    <mergeCell ref="L174:M174"/>
    <mergeCell ref="N174:Q174"/>
    <mergeCell ref="F175:I175"/>
    <mergeCell ref="L175:M175"/>
    <mergeCell ref="N175:Q175"/>
    <mergeCell ref="F176:I176"/>
    <mergeCell ref="L176:M176"/>
    <mergeCell ref="N176:Q176"/>
    <mergeCell ref="F178:I178"/>
    <mergeCell ref="L178:M178"/>
    <mergeCell ref="N178:Q178"/>
    <mergeCell ref="F179:I179"/>
    <mergeCell ref="F182:I182"/>
    <mergeCell ref="L182:M182"/>
    <mergeCell ref="N182:Q182"/>
    <mergeCell ref="F183:I183"/>
    <mergeCell ref="L183:M183"/>
    <mergeCell ref="N183:Q183"/>
    <mergeCell ref="F184:I184"/>
    <mergeCell ref="L184:M184"/>
    <mergeCell ref="N184:Q184"/>
    <mergeCell ref="F185:I185"/>
    <mergeCell ref="L185:M185"/>
    <mergeCell ref="N185:Q185"/>
    <mergeCell ref="F187:I187"/>
    <mergeCell ref="L187:M187"/>
    <mergeCell ref="N187:Q187"/>
    <mergeCell ref="F188:I188"/>
    <mergeCell ref="L188:M188"/>
    <mergeCell ref="N188:Q188"/>
    <mergeCell ref="F189:I189"/>
    <mergeCell ref="L189:M189"/>
    <mergeCell ref="N189:Q189"/>
    <mergeCell ref="F190:I190"/>
    <mergeCell ref="L190:M190"/>
    <mergeCell ref="N190:Q190"/>
    <mergeCell ref="F191:I191"/>
    <mergeCell ref="L191:M191"/>
    <mergeCell ref="N191:Q191"/>
    <mergeCell ref="F193:I193"/>
    <mergeCell ref="L193:M193"/>
    <mergeCell ref="N193:Q193"/>
    <mergeCell ref="F194:I194"/>
    <mergeCell ref="L194:M194"/>
    <mergeCell ref="N194:Q194"/>
    <mergeCell ref="F195:I195"/>
    <mergeCell ref="L195:M195"/>
    <mergeCell ref="N195:Q195"/>
    <mergeCell ref="F196:I196"/>
    <mergeCell ref="L196:M196"/>
    <mergeCell ref="N196:Q196"/>
    <mergeCell ref="F197:I197"/>
    <mergeCell ref="L197:M197"/>
    <mergeCell ref="N197:Q197"/>
    <mergeCell ref="F198:I198"/>
    <mergeCell ref="L198:M198"/>
    <mergeCell ref="N198:Q198"/>
    <mergeCell ref="F199:I199"/>
    <mergeCell ref="L199:M199"/>
    <mergeCell ref="N199:Q199"/>
    <mergeCell ref="F200:I200"/>
    <mergeCell ref="L200:M200"/>
    <mergeCell ref="N200:Q200"/>
    <mergeCell ref="F201:I201"/>
    <mergeCell ref="L201:M201"/>
    <mergeCell ref="N201:Q201"/>
    <mergeCell ref="F203:I203"/>
    <mergeCell ref="L203:M203"/>
    <mergeCell ref="N203:Q203"/>
    <mergeCell ref="F204:I204"/>
    <mergeCell ref="L204:M204"/>
    <mergeCell ref="N204:Q204"/>
    <mergeCell ref="F205:I205"/>
    <mergeCell ref="L205:M205"/>
    <mergeCell ref="N205:Q205"/>
    <mergeCell ref="F206:I206"/>
    <mergeCell ref="L206:M206"/>
    <mergeCell ref="N206:Q206"/>
    <mergeCell ref="F207:I207"/>
    <mergeCell ref="L207:M207"/>
    <mergeCell ref="N207:Q207"/>
    <mergeCell ref="F208:I208"/>
    <mergeCell ref="L208:M208"/>
    <mergeCell ref="N208:Q208"/>
    <mergeCell ref="F210:I210"/>
    <mergeCell ref="L210:M210"/>
    <mergeCell ref="N210:Q210"/>
    <mergeCell ref="F211:I211"/>
    <mergeCell ref="L211:M211"/>
    <mergeCell ref="N211:Q211"/>
    <mergeCell ref="F212:I212"/>
    <mergeCell ref="L212:M212"/>
    <mergeCell ref="N212:Q212"/>
    <mergeCell ref="F213:I213"/>
    <mergeCell ref="L213:M213"/>
    <mergeCell ref="N213:Q213"/>
    <mergeCell ref="F214:I214"/>
    <mergeCell ref="L214:M214"/>
    <mergeCell ref="N214:Q214"/>
    <mergeCell ref="F215:I215"/>
    <mergeCell ref="L215:M215"/>
    <mergeCell ref="N215:Q215"/>
    <mergeCell ref="F216:I216"/>
    <mergeCell ref="L216:M216"/>
    <mergeCell ref="N216:Q216"/>
    <mergeCell ref="F217:I217"/>
    <mergeCell ref="L217:M217"/>
    <mergeCell ref="N217:Q217"/>
    <mergeCell ref="F218:I218"/>
    <mergeCell ref="L218:M218"/>
    <mergeCell ref="N218:Q218"/>
    <mergeCell ref="F219:I219"/>
    <mergeCell ref="L219:M219"/>
    <mergeCell ref="N219:Q219"/>
    <mergeCell ref="F220:I220"/>
    <mergeCell ref="L220:M220"/>
    <mergeCell ref="N220:Q220"/>
    <mergeCell ref="F221:I221"/>
    <mergeCell ref="L221:M221"/>
    <mergeCell ref="N221:Q221"/>
    <mergeCell ref="F222:I222"/>
    <mergeCell ref="L222:M222"/>
    <mergeCell ref="N222:Q222"/>
    <mergeCell ref="F223:I223"/>
    <mergeCell ref="L223:M223"/>
    <mergeCell ref="N223:Q223"/>
    <mergeCell ref="F224:I224"/>
    <mergeCell ref="L224:M224"/>
    <mergeCell ref="N224:Q224"/>
    <mergeCell ref="F225:I225"/>
    <mergeCell ref="L225:M225"/>
    <mergeCell ref="N225:Q225"/>
    <mergeCell ref="F226:I226"/>
    <mergeCell ref="L226:M226"/>
    <mergeCell ref="N226:Q226"/>
    <mergeCell ref="F227:I227"/>
    <mergeCell ref="L227:M227"/>
    <mergeCell ref="N227:Q227"/>
    <mergeCell ref="F228:I228"/>
    <mergeCell ref="L228:M228"/>
    <mergeCell ref="N228:Q228"/>
    <mergeCell ref="F229:I229"/>
    <mergeCell ref="L229:M229"/>
    <mergeCell ref="N229:Q229"/>
    <mergeCell ref="F230:I230"/>
    <mergeCell ref="L230:M230"/>
    <mergeCell ref="N230:Q230"/>
    <mergeCell ref="F231:I231"/>
    <mergeCell ref="L231:M231"/>
    <mergeCell ref="N231:Q231"/>
    <mergeCell ref="F232:I232"/>
    <mergeCell ref="L232:M232"/>
    <mergeCell ref="N232:Q232"/>
    <mergeCell ref="F233:I233"/>
    <mergeCell ref="L233:M233"/>
    <mergeCell ref="N233:Q233"/>
    <mergeCell ref="F234:I234"/>
    <mergeCell ref="L234:M234"/>
    <mergeCell ref="N234:Q234"/>
    <mergeCell ref="F235:I235"/>
    <mergeCell ref="L235:M235"/>
    <mergeCell ref="N235:Q235"/>
    <mergeCell ref="F236:I236"/>
    <mergeCell ref="L236:M236"/>
    <mergeCell ref="N236:Q236"/>
    <mergeCell ref="F237:I237"/>
    <mergeCell ref="L237:M237"/>
    <mergeCell ref="N237:Q237"/>
    <mergeCell ref="F240:I240"/>
    <mergeCell ref="L240:M240"/>
    <mergeCell ref="N240:Q240"/>
    <mergeCell ref="F241:I241"/>
    <mergeCell ref="L241:M241"/>
    <mergeCell ref="N241:Q241"/>
    <mergeCell ref="F243:I243"/>
    <mergeCell ref="L243:M243"/>
    <mergeCell ref="N243:Q243"/>
    <mergeCell ref="F244:I244"/>
    <mergeCell ref="L244:M244"/>
    <mergeCell ref="N244:Q244"/>
    <mergeCell ref="F247:I247"/>
    <mergeCell ref="L247:M247"/>
    <mergeCell ref="N247:Q247"/>
    <mergeCell ref="F249:I249"/>
    <mergeCell ref="L249:M249"/>
    <mergeCell ref="N249:Q249"/>
    <mergeCell ref="F250:I250"/>
    <mergeCell ref="L250:M250"/>
    <mergeCell ref="N250:Q250"/>
    <mergeCell ref="F251:I251"/>
    <mergeCell ref="L251:M251"/>
    <mergeCell ref="N251:Q251"/>
    <mergeCell ref="F252:I252"/>
    <mergeCell ref="L252:M252"/>
    <mergeCell ref="N252:Q252"/>
    <mergeCell ref="F253:I253"/>
    <mergeCell ref="L253:M253"/>
    <mergeCell ref="N253:Q253"/>
    <mergeCell ref="N132:Q132"/>
    <mergeCell ref="N133:Q133"/>
    <mergeCell ref="N134:Q134"/>
    <mergeCell ref="N153:Q153"/>
    <mergeCell ref="N162:Q162"/>
    <mergeCell ref="N177:Q177"/>
    <mergeCell ref="N180:Q180"/>
    <mergeCell ref="N181:Q181"/>
    <mergeCell ref="N186:Q186"/>
    <mergeCell ref="N192:Q192"/>
    <mergeCell ref="N202:Q202"/>
    <mergeCell ref="N209:Q209"/>
    <mergeCell ref="N238:Q238"/>
    <mergeCell ref="N239:Q239"/>
    <mergeCell ref="N242:Q242"/>
    <mergeCell ref="N245:Q245"/>
    <mergeCell ref="N246:Q246"/>
    <mergeCell ref="N248:Q248"/>
    <mergeCell ref="H1:K1"/>
    <mergeCell ref="S2:AC2"/>
  </mergeCells>
  <dataValidations count="2">
    <dataValidation type="list" allowBlank="1" showInputMessage="1" showErrorMessage="1" error="Povolené sú hodnoty K, M." sqref="D249:D254">
      <formula1>"K, M"</formula1>
    </dataValidation>
    <dataValidation type="list" allowBlank="1" showInputMessage="1" showErrorMessage="1" error="Povolené sú hodnoty základná, znížená, nulová." sqref="U249:U254">
      <formula1>"základná, znížená, nulová"</formula1>
    </dataValidation>
  </dataValidations>
  <hyperlinks>
    <hyperlink ref="F1:G1" location="C2" display="1) Krycí list rozpočtu"/>
    <hyperlink ref="H1:K1" location="C86" display="2) Rekapitulácia rozpočtu"/>
    <hyperlink ref="L1" location="C131" display="3) Rozpočet"/>
    <hyperlink ref="S1:T1" location="'Rekapitulácia stavby'!C2" display="Rekapitulácia stavby"/>
  </hyperlinks>
  <pageMargins left="0.5833333" right="0.5833333" top="0.5" bottom="0.4666667" header="0" footer="0"/>
  <pageSetup paperSize="9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1.17" customWidth="1"/>
    <col min="7" max="7" width="11.17" customWidth="1"/>
    <col min="8" max="8" width="12.5" customWidth="1"/>
    <col min="9" max="9" width="7" customWidth="1"/>
    <col min="10" max="10" width="5.17" customWidth="1"/>
    <col min="11" max="11" width="11.5" customWidth="1"/>
    <col min="12" max="12" width="12" customWidth="1"/>
    <col min="13" max="13" width="6" customWidth="1"/>
    <col min="14" max="14" width="6" customWidth="1"/>
    <col min="15" max="15" width="2" customWidth="1"/>
    <col min="16" max="16" width="12.5" customWidth="1"/>
    <col min="17" max="17" width="4.17" customWidth="1"/>
    <col min="18" max="18" width="1.67" customWidth="1"/>
    <col min="19" max="19" width="8.17" customWidth="1"/>
    <col min="20" max="20" width="29.67" hidden="1" customWidth="1"/>
    <col min="21" max="21" width="16.33" hidden="1" customWidth="1"/>
    <col min="22" max="22" width="12.33" hidden="1" customWidth="1"/>
    <col min="23" max="23" width="16.33" hidden="1" customWidth="1"/>
    <col min="24" max="24" width="12.17" hidden="1" customWidth="1"/>
    <col min="25" max="25" width="15" hidden="1" customWidth="1"/>
    <col min="26" max="26" width="11" hidden="1" customWidth="1"/>
    <col min="27" max="27" width="15" hidden="1" customWidth="1"/>
    <col min="28" max="28" width="16.33" hidden="1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149"/>
      <c r="B1" s="15"/>
      <c r="C1" s="15"/>
      <c r="D1" s="16" t="s">
        <v>1</v>
      </c>
      <c r="E1" s="15"/>
      <c r="F1" s="17" t="s">
        <v>116</v>
      </c>
      <c r="G1" s="17"/>
      <c r="H1" s="150" t="s">
        <v>117</v>
      </c>
      <c r="I1" s="150"/>
      <c r="J1" s="150"/>
      <c r="K1" s="150"/>
      <c r="L1" s="17" t="s">
        <v>118</v>
      </c>
      <c r="M1" s="15"/>
      <c r="N1" s="15"/>
      <c r="O1" s="16" t="s">
        <v>119</v>
      </c>
      <c r="P1" s="15"/>
      <c r="Q1" s="15"/>
      <c r="R1" s="15"/>
      <c r="S1" s="17" t="s">
        <v>120</v>
      </c>
      <c r="T1" s="17"/>
      <c r="U1" s="149"/>
      <c r="V1" s="149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</row>
    <row r="2" ht="36.96" customHeight="1">
      <c r="C2" s="21" t="s">
        <v>7</v>
      </c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  <c r="P2" s="22"/>
      <c r="Q2" s="22"/>
      <c r="S2" s="23" t="s">
        <v>8</v>
      </c>
      <c r="AT2" s="24" t="s">
        <v>100</v>
      </c>
    </row>
    <row r="3" ht="6.96" customHeight="1">
      <c r="B3" s="25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  <c r="Q3" s="26"/>
      <c r="R3" s="27"/>
      <c r="AT3" s="24" t="s">
        <v>77</v>
      </c>
    </row>
    <row r="4" ht="36.96" customHeight="1">
      <c r="B4" s="28"/>
      <c r="C4" s="29" t="s">
        <v>121</v>
      </c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1"/>
      <c r="T4" s="22" t="s">
        <v>12</v>
      </c>
      <c r="AT4" s="24" t="s">
        <v>6</v>
      </c>
    </row>
    <row r="5" ht="6.96" customHeight="1">
      <c r="B5" s="28"/>
      <c r="C5" s="33"/>
      <c r="D5" s="33"/>
      <c r="E5" s="33"/>
      <c r="F5" s="33"/>
      <c r="G5" s="33"/>
      <c r="H5" s="33"/>
      <c r="I5" s="33"/>
      <c r="J5" s="33"/>
      <c r="K5" s="33"/>
      <c r="L5" s="33"/>
      <c r="M5" s="33"/>
      <c r="N5" s="33"/>
      <c r="O5" s="33"/>
      <c r="P5" s="33"/>
      <c r="Q5" s="33"/>
      <c r="R5" s="31"/>
    </row>
    <row r="6" ht="25.44" customHeight="1">
      <c r="B6" s="28"/>
      <c r="C6" s="33"/>
      <c r="D6" s="40" t="s">
        <v>17</v>
      </c>
      <c r="E6" s="33"/>
      <c r="F6" s="151" t="str">
        <f>'Rekapitulácia stavby'!K6</f>
        <v xml:space="preserve">Denný stacionár  Moravany nad Váhom</v>
      </c>
      <c r="G6" s="40"/>
      <c r="H6" s="40"/>
      <c r="I6" s="40"/>
      <c r="J6" s="40"/>
      <c r="K6" s="40"/>
      <c r="L6" s="40"/>
      <c r="M6" s="40"/>
      <c r="N6" s="40"/>
      <c r="O6" s="40"/>
      <c r="P6" s="40"/>
      <c r="Q6" s="33"/>
      <c r="R6" s="31"/>
    </row>
    <row r="7" s="1" customFormat="1" ht="32.88" customHeight="1">
      <c r="B7" s="48"/>
      <c r="C7" s="49"/>
      <c r="D7" s="37" t="s">
        <v>122</v>
      </c>
      <c r="E7" s="49"/>
      <c r="F7" s="38" t="s">
        <v>1736</v>
      </c>
      <c r="G7" s="49"/>
      <c r="H7" s="49"/>
      <c r="I7" s="49"/>
      <c r="J7" s="49"/>
      <c r="K7" s="49"/>
      <c r="L7" s="49"/>
      <c r="M7" s="49"/>
      <c r="N7" s="49"/>
      <c r="O7" s="49"/>
      <c r="P7" s="49"/>
      <c r="Q7" s="49"/>
      <c r="R7" s="50"/>
    </row>
    <row r="8" s="1" customFormat="1" ht="14.4" customHeight="1">
      <c r="B8" s="48"/>
      <c r="C8" s="49"/>
      <c r="D8" s="40" t="s">
        <v>19</v>
      </c>
      <c r="E8" s="49"/>
      <c r="F8" s="35" t="s">
        <v>5</v>
      </c>
      <c r="G8" s="49"/>
      <c r="H8" s="49"/>
      <c r="I8" s="49"/>
      <c r="J8" s="49"/>
      <c r="K8" s="49"/>
      <c r="L8" s="49"/>
      <c r="M8" s="40" t="s">
        <v>20</v>
      </c>
      <c r="N8" s="49"/>
      <c r="O8" s="35" t="s">
        <v>5</v>
      </c>
      <c r="P8" s="49"/>
      <c r="Q8" s="49"/>
      <c r="R8" s="50"/>
    </row>
    <row r="9" s="1" customFormat="1" ht="14.4" customHeight="1">
      <c r="B9" s="48"/>
      <c r="C9" s="49"/>
      <c r="D9" s="40" t="s">
        <v>21</v>
      </c>
      <c r="E9" s="49"/>
      <c r="F9" s="35" t="s">
        <v>22</v>
      </c>
      <c r="G9" s="49"/>
      <c r="H9" s="49"/>
      <c r="I9" s="49"/>
      <c r="J9" s="49"/>
      <c r="K9" s="49"/>
      <c r="L9" s="49"/>
      <c r="M9" s="40" t="s">
        <v>23</v>
      </c>
      <c r="N9" s="49"/>
      <c r="O9" s="152" t="str">
        <f>'Rekapitulácia stavby'!AN8</f>
        <v>28. 5. 2019</v>
      </c>
      <c r="P9" s="92"/>
      <c r="Q9" s="49"/>
      <c r="R9" s="50"/>
    </row>
    <row r="10" s="1" customFormat="1" ht="10.8" customHeight="1">
      <c r="B10" s="48"/>
      <c r="C10" s="49"/>
      <c r="D10" s="49"/>
      <c r="E10" s="49"/>
      <c r="F10" s="49"/>
      <c r="G10" s="49"/>
      <c r="H10" s="49"/>
      <c r="I10" s="49"/>
      <c r="J10" s="49"/>
      <c r="K10" s="49"/>
      <c r="L10" s="49"/>
      <c r="M10" s="49"/>
      <c r="N10" s="49"/>
      <c r="O10" s="49"/>
      <c r="P10" s="49"/>
      <c r="Q10" s="49"/>
      <c r="R10" s="50"/>
    </row>
    <row r="11" s="1" customFormat="1" ht="14.4" customHeight="1">
      <c r="B11" s="48"/>
      <c r="C11" s="49"/>
      <c r="D11" s="40" t="s">
        <v>25</v>
      </c>
      <c r="E11" s="49"/>
      <c r="F11" s="49"/>
      <c r="G11" s="49"/>
      <c r="H11" s="49"/>
      <c r="I11" s="49"/>
      <c r="J11" s="49"/>
      <c r="K11" s="49"/>
      <c r="L11" s="49"/>
      <c r="M11" s="40" t="s">
        <v>26</v>
      </c>
      <c r="N11" s="49"/>
      <c r="O11" s="35" t="s">
        <v>5</v>
      </c>
      <c r="P11" s="35"/>
      <c r="Q11" s="49"/>
      <c r="R11" s="50"/>
    </row>
    <row r="12" s="1" customFormat="1" ht="18" customHeight="1">
      <c r="B12" s="48"/>
      <c r="C12" s="49"/>
      <c r="D12" s="49"/>
      <c r="E12" s="35" t="s">
        <v>27</v>
      </c>
      <c r="F12" s="49"/>
      <c r="G12" s="49"/>
      <c r="H12" s="49"/>
      <c r="I12" s="49"/>
      <c r="J12" s="49"/>
      <c r="K12" s="49"/>
      <c r="L12" s="49"/>
      <c r="M12" s="40" t="s">
        <v>28</v>
      </c>
      <c r="N12" s="49"/>
      <c r="O12" s="35" t="s">
        <v>5</v>
      </c>
      <c r="P12" s="35"/>
      <c r="Q12" s="49"/>
      <c r="R12" s="50"/>
    </row>
    <row r="13" s="1" customFormat="1" ht="6.96" customHeight="1">
      <c r="B13" s="48"/>
      <c r="C13" s="49"/>
      <c r="D13" s="49"/>
      <c r="E13" s="49"/>
      <c r="F13" s="49"/>
      <c r="G13" s="49"/>
      <c r="H13" s="49"/>
      <c r="I13" s="49"/>
      <c r="J13" s="49"/>
      <c r="K13" s="49"/>
      <c r="L13" s="49"/>
      <c r="M13" s="49"/>
      <c r="N13" s="49"/>
      <c r="O13" s="49"/>
      <c r="P13" s="49"/>
      <c r="Q13" s="49"/>
      <c r="R13" s="50"/>
    </row>
    <row r="14" s="1" customFormat="1" ht="14.4" customHeight="1">
      <c r="B14" s="48"/>
      <c r="C14" s="49"/>
      <c r="D14" s="40" t="s">
        <v>29</v>
      </c>
      <c r="E14" s="49"/>
      <c r="F14" s="49"/>
      <c r="G14" s="49"/>
      <c r="H14" s="49"/>
      <c r="I14" s="49"/>
      <c r="J14" s="49"/>
      <c r="K14" s="49"/>
      <c r="L14" s="49"/>
      <c r="M14" s="40" t="s">
        <v>26</v>
      </c>
      <c r="N14" s="49"/>
      <c r="O14" s="41" t="str">
        <f>IF('Rekapitulácia stavby'!AN13="","",'Rekapitulácia stavby'!AN13)</f>
        <v>Vyplň údaj</v>
      </c>
      <c r="P14" s="35"/>
      <c r="Q14" s="49"/>
      <c r="R14" s="50"/>
    </row>
    <row r="15" s="1" customFormat="1" ht="18" customHeight="1">
      <c r="B15" s="48"/>
      <c r="C15" s="49"/>
      <c r="D15" s="49"/>
      <c r="E15" s="41" t="str">
        <f>IF('Rekapitulácia stavby'!E14="","",'Rekapitulácia stavby'!E14)</f>
        <v>Vyplň údaj</v>
      </c>
      <c r="F15" s="153"/>
      <c r="G15" s="153"/>
      <c r="H15" s="153"/>
      <c r="I15" s="153"/>
      <c r="J15" s="153"/>
      <c r="K15" s="153"/>
      <c r="L15" s="153"/>
      <c r="M15" s="40" t="s">
        <v>28</v>
      </c>
      <c r="N15" s="49"/>
      <c r="O15" s="41" t="str">
        <f>IF('Rekapitulácia stavby'!AN14="","",'Rekapitulácia stavby'!AN14)</f>
        <v>Vyplň údaj</v>
      </c>
      <c r="P15" s="35"/>
      <c r="Q15" s="49"/>
      <c r="R15" s="50"/>
    </row>
    <row r="16" s="1" customFormat="1" ht="6.96" customHeight="1">
      <c r="B16" s="48"/>
      <c r="C16" s="49"/>
      <c r="D16" s="49"/>
      <c r="E16" s="49"/>
      <c r="F16" s="49"/>
      <c r="G16" s="49"/>
      <c r="H16" s="49"/>
      <c r="I16" s="49"/>
      <c r="J16" s="49"/>
      <c r="K16" s="49"/>
      <c r="L16" s="49"/>
      <c r="M16" s="49"/>
      <c r="N16" s="49"/>
      <c r="O16" s="49"/>
      <c r="P16" s="49"/>
      <c r="Q16" s="49"/>
      <c r="R16" s="50"/>
    </row>
    <row r="17" s="1" customFormat="1" ht="14.4" customHeight="1">
      <c r="B17" s="48"/>
      <c r="C17" s="49"/>
      <c r="D17" s="40" t="s">
        <v>31</v>
      </c>
      <c r="E17" s="49"/>
      <c r="F17" s="49"/>
      <c r="G17" s="49"/>
      <c r="H17" s="49"/>
      <c r="I17" s="49"/>
      <c r="J17" s="49"/>
      <c r="K17" s="49"/>
      <c r="L17" s="49"/>
      <c r="M17" s="40" t="s">
        <v>26</v>
      </c>
      <c r="N17" s="49"/>
      <c r="O17" s="35" t="str">
        <f>IF('Rekapitulácia stavby'!AN16="","",'Rekapitulácia stavby'!AN16)</f>
        <v/>
      </c>
      <c r="P17" s="35"/>
      <c r="Q17" s="49"/>
      <c r="R17" s="50"/>
    </row>
    <row r="18" s="1" customFormat="1" ht="18" customHeight="1">
      <c r="B18" s="48"/>
      <c r="C18" s="49"/>
      <c r="D18" s="49"/>
      <c r="E18" s="35" t="str">
        <f>IF('Rekapitulácia stavby'!E17="","",'Rekapitulácia stavby'!E17)</f>
        <v xml:space="preserve"> </v>
      </c>
      <c r="F18" s="49"/>
      <c r="G18" s="49"/>
      <c r="H18" s="49"/>
      <c r="I18" s="49"/>
      <c r="J18" s="49"/>
      <c r="K18" s="49"/>
      <c r="L18" s="49"/>
      <c r="M18" s="40" t="s">
        <v>28</v>
      </c>
      <c r="N18" s="49"/>
      <c r="O18" s="35" t="str">
        <f>IF('Rekapitulácia stavby'!AN17="","",'Rekapitulácia stavby'!AN17)</f>
        <v/>
      </c>
      <c r="P18" s="35"/>
      <c r="Q18" s="49"/>
      <c r="R18" s="50"/>
    </row>
    <row r="19" s="1" customFormat="1" ht="6.96" customHeight="1">
      <c r="B19" s="48"/>
      <c r="C19" s="49"/>
      <c r="D19" s="49"/>
      <c r="E19" s="49"/>
      <c r="F19" s="49"/>
      <c r="G19" s="49"/>
      <c r="H19" s="49"/>
      <c r="I19" s="49"/>
      <c r="J19" s="49"/>
      <c r="K19" s="49"/>
      <c r="L19" s="49"/>
      <c r="M19" s="49"/>
      <c r="N19" s="49"/>
      <c r="O19" s="49"/>
      <c r="P19" s="49"/>
      <c r="Q19" s="49"/>
      <c r="R19" s="50"/>
    </row>
    <row r="20" s="1" customFormat="1" ht="14.4" customHeight="1">
      <c r="B20" s="48"/>
      <c r="C20" s="49"/>
      <c r="D20" s="40" t="s">
        <v>35</v>
      </c>
      <c r="E20" s="49"/>
      <c r="F20" s="49"/>
      <c r="G20" s="49"/>
      <c r="H20" s="49"/>
      <c r="I20" s="49"/>
      <c r="J20" s="49"/>
      <c r="K20" s="49"/>
      <c r="L20" s="49"/>
      <c r="M20" s="40" t="s">
        <v>26</v>
      </c>
      <c r="N20" s="49"/>
      <c r="O20" s="35" t="str">
        <f>IF('Rekapitulácia stavby'!AN19="","",'Rekapitulácia stavby'!AN19)</f>
        <v/>
      </c>
      <c r="P20" s="35"/>
      <c r="Q20" s="49"/>
      <c r="R20" s="50"/>
    </row>
    <row r="21" s="1" customFormat="1" ht="18" customHeight="1">
      <c r="B21" s="48"/>
      <c r="C21" s="49"/>
      <c r="D21" s="49"/>
      <c r="E21" s="35" t="str">
        <f>IF('Rekapitulácia stavby'!E20="","",'Rekapitulácia stavby'!E20)</f>
        <v>Hulmanová Jana</v>
      </c>
      <c r="F21" s="49"/>
      <c r="G21" s="49"/>
      <c r="H21" s="49"/>
      <c r="I21" s="49"/>
      <c r="J21" s="49"/>
      <c r="K21" s="49"/>
      <c r="L21" s="49"/>
      <c r="M21" s="40" t="s">
        <v>28</v>
      </c>
      <c r="N21" s="49"/>
      <c r="O21" s="35" t="str">
        <f>IF('Rekapitulácia stavby'!AN20="","",'Rekapitulácia stavby'!AN20)</f>
        <v/>
      </c>
      <c r="P21" s="35"/>
      <c r="Q21" s="49"/>
      <c r="R21" s="50"/>
    </row>
    <row r="22" s="1" customFormat="1" ht="6.96" customHeight="1">
      <c r="B22" s="48"/>
      <c r="C22" s="49"/>
      <c r="D22" s="49"/>
      <c r="E22" s="49"/>
      <c r="F22" s="49"/>
      <c r="G22" s="49"/>
      <c r="H22" s="49"/>
      <c r="I22" s="49"/>
      <c r="J22" s="49"/>
      <c r="K22" s="49"/>
      <c r="L22" s="49"/>
      <c r="M22" s="49"/>
      <c r="N22" s="49"/>
      <c r="O22" s="49"/>
      <c r="P22" s="49"/>
      <c r="Q22" s="49"/>
      <c r="R22" s="50"/>
    </row>
    <row r="23" s="1" customFormat="1" ht="14.4" customHeight="1">
      <c r="B23" s="48"/>
      <c r="C23" s="49"/>
      <c r="D23" s="40" t="s">
        <v>37</v>
      </c>
      <c r="E23" s="49"/>
      <c r="F23" s="49"/>
      <c r="G23" s="49"/>
      <c r="H23" s="49"/>
      <c r="I23" s="49"/>
      <c r="J23" s="49"/>
      <c r="K23" s="49"/>
      <c r="L23" s="49"/>
      <c r="M23" s="49"/>
      <c r="N23" s="49"/>
      <c r="O23" s="49"/>
      <c r="P23" s="49"/>
      <c r="Q23" s="49"/>
      <c r="R23" s="50"/>
    </row>
    <row r="24" s="1" customFormat="1" ht="16.5" customHeight="1">
      <c r="B24" s="48"/>
      <c r="C24" s="49"/>
      <c r="D24" s="49"/>
      <c r="E24" s="44" t="s">
        <v>5</v>
      </c>
      <c r="F24" s="44"/>
      <c r="G24" s="44"/>
      <c r="H24" s="44"/>
      <c r="I24" s="44"/>
      <c r="J24" s="44"/>
      <c r="K24" s="44"/>
      <c r="L24" s="44"/>
      <c r="M24" s="49"/>
      <c r="N24" s="49"/>
      <c r="O24" s="49"/>
      <c r="P24" s="49"/>
      <c r="Q24" s="49"/>
      <c r="R24" s="50"/>
    </row>
    <row r="25" s="1" customFormat="1" ht="6.96" customHeight="1">
      <c r="B25" s="48"/>
      <c r="C25" s="49"/>
      <c r="D25" s="49"/>
      <c r="E25" s="49"/>
      <c r="F25" s="49"/>
      <c r="G25" s="49"/>
      <c r="H25" s="49"/>
      <c r="I25" s="49"/>
      <c r="J25" s="49"/>
      <c r="K25" s="49"/>
      <c r="L25" s="49"/>
      <c r="M25" s="49"/>
      <c r="N25" s="49"/>
      <c r="O25" s="49"/>
      <c r="P25" s="49"/>
      <c r="Q25" s="49"/>
      <c r="R25" s="50"/>
    </row>
    <row r="26" s="1" customFormat="1" ht="6.96" customHeight="1">
      <c r="B26" s="48"/>
      <c r="C26" s="49"/>
      <c r="D26" s="69"/>
      <c r="E26" s="69"/>
      <c r="F26" s="69"/>
      <c r="G26" s="69"/>
      <c r="H26" s="69"/>
      <c r="I26" s="69"/>
      <c r="J26" s="69"/>
      <c r="K26" s="69"/>
      <c r="L26" s="69"/>
      <c r="M26" s="69"/>
      <c r="N26" s="69"/>
      <c r="O26" s="69"/>
      <c r="P26" s="69"/>
      <c r="Q26" s="49"/>
      <c r="R26" s="50"/>
    </row>
    <row r="27" s="1" customFormat="1" ht="14.4" customHeight="1">
      <c r="B27" s="48"/>
      <c r="C27" s="49"/>
      <c r="D27" s="154" t="s">
        <v>124</v>
      </c>
      <c r="E27" s="49"/>
      <c r="F27" s="49"/>
      <c r="G27" s="49"/>
      <c r="H27" s="49"/>
      <c r="I27" s="49"/>
      <c r="J27" s="49"/>
      <c r="K27" s="49"/>
      <c r="L27" s="49"/>
      <c r="M27" s="47">
        <f>N88</f>
        <v>0</v>
      </c>
      <c r="N27" s="47"/>
      <c r="O27" s="47"/>
      <c r="P27" s="47"/>
      <c r="Q27" s="49"/>
      <c r="R27" s="50"/>
    </row>
    <row r="28" s="1" customFormat="1" ht="14.4" customHeight="1">
      <c r="B28" s="48"/>
      <c r="C28" s="49"/>
      <c r="D28" s="46" t="s">
        <v>110</v>
      </c>
      <c r="E28" s="49"/>
      <c r="F28" s="49"/>
      <c r="G28" s="49"/>
      <c r="H28" s="49"/>
      <c r="I28" s="49"/>
      <c r="J28" s="49"/>
      <c r="K28" s="49"/>
      <c r="L28" s="49"/>
      <c r="M28" s="47">
        <f>N93</f>
        <v>0</v>
      </c>
      <c r="N28" s="47"/>
      <c r="O28" s="47"/>
      <c r="P28" s="47"/>
      <c r="Q28" s="49"/>
      <c r="R28" s="50"/>
    </row>
    <row r="29" s="1" customFormat="1" ht="6.96" customHeight="1">
      <c r="B29" s="48"/>
      <c r="C29" s="49"/>
      <c r="D29" s="49"/>
      <c r="E29" s="49"/>
      <c r="F29" s="49"/>
      <c r="G29" s="49"/>
      <c r="H29" s="49"/>
      <c r="I29" s="49"/>
      <c r="J29" s="49"/>
      <c r="K29" s="49"/>
      <c r="L29" s="49"/>
      <c r="M29" s="49"/>
      <c r="N29" s="49"/>
      <c r="O29" s="49"/>
      <c r="P29" s="49"/>
      <c r="Q29" s="49"/>
      <c r="R29" s="50"/>
    </row>
    <row r="30" s="1" customFormat="1" ht="25.44" customHeight="1">
      <c r="B30" s="48"/>
      <c r="C30" s="49"/>
      <c r="D30" s="155" t="s">
        <v>40</v>
      </c>
      <c r="E30" s="49"/>
      <c r="F30" s="49"/>
      <c r="G30" s="49"/>
      <c r="H30" s="49"/>
      <c r="I30" s="49"/>
      <c r="J30" s="49"/>
      <c r="K30" s="49"/>
      <c r="L30" s="49"/>
      <c r="M30" s="156">
        <f>ROUND(M27+M28,2)</f>
        <v>0</v>
      </c>
      <c r="N30" s="49"/>
      <c r="O30" s="49"/>
      <c r="P30" s="49"/>
      <c r="Q30" s="49"/>
      <c r="R30" s="50"/>
    </row>
    <row r="31" s="1" customFormat="1" ht="6.96" customHeight="1">
      <c r="B31" s="48"/>
      <c r="C31" s="49"/>
      <c r="D31" s="69"/>
      <c r="E31" s="69"/>
      <c r="F31" s="69"/>
      <c r="G31" s="69"/>
      <c r="H31" s="69"/>
      <c r="I31" s="69"/>
      <c r="J31" s="69"/>
      <c r="K31" s="69"/>
      <c r="L31" s="69"/>
      <c r="M31" s="69"/>
      <c r="N31" s="69"/>
      <c r="O31" s="69"/>
      <c r="P31" s="69"/>
      <c r="Q31" s="49"/>
      <c r="R31" s="50"/>
    </row>
    <row r="32" s="1" customFormat="1" ht="14.4" customHeight="1">
      <c r="B32" s="48"/>
      <c r="C32" s="49"/>
      <c r="D32" s="56" t="s">
        <v>41</v>
      </c>
      <c r="E32" s="56" t="s">
        <v>42</v>
      </c>
      <c r="F32" s="57">
        <v>0.20000000000000001</v>
      </c>
      <c r="G32" s="157" t="s">
        <v>43</v>
      </c>
      <c r="H32" s="158">
        <f>ROUND((((SUM(BE93:BE100)+SUM(BE118:BE121))+SUM(BE123:BE127))),2)</f>
        <v>0</v>
      </c>
      <c r="I32" s="49"/>
      <c r="J32" s="49"/>
      <c r="K32" s="49"/>
      <c r="L32" s="49"/>
      <c r="M32" s="158">
        <f>ROUND(((ROUND((SUM(BE93:BE100)+SUM(BE118:BE121)), 2)*F32)+SUM(BE123:BE127)*F32),2)</f>
        <v>0</v>
      </c>
      <c r="N32" s="49"/>
      <c r="O32" s="49"/>
      <c r="P32" s="49"/>
      <c r="Q32" s="49"/>
      <c r="R32" s="50"/>
    </row>
    <row r="33" s="1" customFormat="1" ht="14.4" customHeight="1">
      <c r="B33" s="48"/>
      <c r="C33" s="49"/>
      <c r="D33" s="49"/>
      <c r="E33" s="56" t="s">
        <v>44</v>
      </c>
      <c r="F33" s="57">
        <v>0.20000000000000001</v>
      </c>
      <c r="G33" s="157" t="s">
        <v>43</v>
      </c>
      <c r="H33" s="158">
        <f>ROUND((((SUM(BF93:BF100)+SUM(BF118:BF121))+SUM(BF123:BF127))),2)</f>
        <v>0</v>
      </c>
      <c r="I33" s="49"/>
      <c r="J33" s="49"/>
      <c r="K33" s="49"/>
      <c r="L33" s="49"/>
      <c r="M33" s="158">
        <f>ROUND(((ROUND((SUM(BF93:BF100)+SUM(BF118:BF121)), 2)*F33)+SUM(BF123:BF127)*F33),2)</f>
        <v>0</v>
      </c>
      <c r="N33" s="49"/>
      <c r="O33" s="49"/>
      <c r="P33" s="49"/>
      <c r="Q33" s="49"/>
      <c r="R33" s="50"/>
    </row>
    <row r="34" hidden="1" s="1" customFormat="1" ht="14.4" customHeight="1">
      <c r="B34" s="48"/>
      <c r="C34" s="49"/>
      <c r="D34" s="49"/>
      <c r="E34" s="56" t="s">
        <v>45</v>
      </c>
      <c r="F34" s="57">
        <v>0.20000000000000001</v>
      </c>
      <c r="G34" s="157" t="s">
        <v>43</v>
      </c>
      <c r="H34" s="158">
        <f>ROUND((((SUM(BG93:BG100)+SUM(BG118:BG121))+SUM(BG123:BG127))),2)</f>
        <v>0</v>
      </c>
      <c r="I34" s="49"/>
      <c r="J34" s="49"/>
      <c r="K34" s="49"/>
      <c r="L34" s="49"/>
      <c r="M34" s="158">
        <v>0</v>
      </c>
      <c r="N34" s="49"/>
      <c r="O34" s="49"/>
      <c r="P34" s="49"/>
      <c r="Q34" s="49"/>
      <c r="R34" s="50"/>
    </row>
    <row r="35" hidden="1" s="1" customFormat="1" ht="14.4" customHeight="1">
      <c r="B35" s="48"/>
      <c r="C35" s="49"/>
      <c r="D35" s="49"/>
      <c r="E35" s="56" t="s">
        <v>46</v>
      </c>
      <c r="F35" s="57">
        <v>0.20000000000000001</v>
      </c>
      <c r="G35" s="157" t="s">
        <v>43</v>
      </c>
      <c r="H35" s="158">
        <f>ROUND((((SUM(BH93:BH100)+SUM(BH118:BH121))+SUM(BH123:BH127))),2)</f>
        <v>0</v>
      </c>
      <c r="I35" s="49"/>
      <c r="J35" s="49"/>
      <c r="K35" s="49"/>
      <c r="L35" s="49"/>
      <c r="M35" s="158">
        <v>0</v>
      </c>
      <c r="N35" s="49"/>
      <c r="O35" s="49"/>
      <c r="P35" s="49"/>
      <c r="Q35" s="49"/>
      <c r="R35" s="50"/>
    </row>
    <row r="36" hidden="1" s="1" customFormat="1" ht="14.4" customHeight="1">
      <c r="B36" s="48"/>
      <c r="C36" s="49"/>
      <c r="D36" s="49"/>
      <c r="E36" s="56" t="s">
        <v>47</v>
      </c>
      <c r="F36" s="57">
        <v>0</v>
      </c>
      <c r="G36" s="157" t="s">
        <v>43</v>
      </c>
      <c r="H36" s="158">
        <f>ROUND((((SUM(BI93:BI100)+SUM(BI118:BI121))+SUM(BI123:BI127))),2)</f>
        <v>0</v>
      </c>
      <c r="I36" s="49"/>
      <c r="J36" s="49"/>
      <c r="K36" s="49"/>
      <c r="L36" s="49"/>
      <c r="M36" s="158">
        <v>0</v>
      </c>
      <c r="N36" s="49"/>
      <c r="O36" s="49"/>
      <c r="P36" s="49"/>
      <c r="Q36" s="49"/>
      <c r="R36" s="50"/>
    </row>
    <row r="37" s="1" customFormat="1" ht="6.96" customHeight="1">
      <c r="B37" s="48"/>
      <c r="C37" s="49"/>
      <c r="D37" s="49"/>
      <c r="E37" s="49"/>
      <c r="F37" s="49"/>
      <c r="G37" s="49"/>
      <c r="H37" s="49"/>
      <c r="I37" s="49"/>
      <c r="J37" s="49"/>
      <c r="K37" s="49"/>
      <c r="L37" s="49"/>
      <c r="M37" s="49"/>
      <c r="N37" s="49"/>
      <c r="O37" s="49"/>
      <c r="P37" s="49"/>
      <c r="Q37" s="49"/>
      <c r="R37" s="50"/>
    </row>
    <row r="38" s="1" customFormat="1" ht="25.44" customHeight="1">
      <c r="B38" s="48"/>
      <c r="C38" s="147"/>
      <c r="D38" s="159" t="s">
        <v>48</v>
      </c>
      <c r="E38" s="99"/>
      <c r="F38" s="99"/>
      <c r="G38" s="160" t="s">
        <v>49</v>
      </c>
      <c r="H38" s="161" t="s">
        <v>50</v>
      </c>
      <c r="I38" s="99"/>
      <c r="J38" s="99"/>
      <c r="K38" s="99"/>
      <c r="L38" s="162">
        <f>SUM(M30:M36)</f>
        <v>0</v>
      </c>
      <c r="M38" s="162"/>
      <c r="N38" s="162"/>
      <c r="O38" s="162"/>
      <c r="P38" s="163"/>
      <c r="Q38" s="147"/>
      <c r="R38" s="50"/>
    </row>
    <row r="39" s="1" customFormat="1" ht="14.4" customHeight="1">
      <c r="B39" s="48"/>
      <c r="C39" s="49"/>
      <c r="D39" s="49"/>
      <c r="E39" s="49"/>
      <c r="F39" s="49"/>
      <c r="G39" s="49"/>
      <c r="H39" s="49"/>
      <c r="I39" s="49"/>
      <c r="J39" s="49"/>
      <c r="K39" s="49"/>
      <c r="L39" s="49"/>
      <c r="M39" s="49"/>
      <c r="N39" s="49"/>
      <c r="O39" s="49"/>
      <c r="P39" s="49"/>
      <c r="Q39" s="49"/>
      <c r="R39" s="50"/>
    </row>
    <row r="40" s="1" customFormat="1" ht="14.4" customHeight="1">
      <c r="B40" s="48"/>
      <c r="C40" s="49"/>
      <c r="D40" s="49"/>
      <c r="E40" s="49"/>
      <c r="F40" s="49"/>
      <c r="G40" s="49"/>
      <c r="H40" s="49"/>
      <c r="I40" s="49"/>
      <c r="J40" s="49"/>
      <c r="K40" s="49"/>
      <c r="L40" s="49"/>
      <c r="M40" s="49"/>
      <c r="N40" s="49"/>
      <c r="O40" s="49"/>
      <c r="P40" s="49"/>
      <c r="Q40" s="49"/>
      <c r="R40" s="50"/>
    </row>
    <row r="41">
      <c r="B41" s="28"/>
      <c r="C41" s="33"/>
      <c r="D41" s="33"/>
      <c r="E41" s="33"/>
      <c r="F41" s="33"/>
      <c r="G41" s="33"/>
      <c r="H41" s="33"/>
      <c r="I41" s="33"/>
      <c r="J41" s="33"/>
      <c r="K41" s="33"/>
      <c r="L41" s="33"/>
      <c r="M41" s="33"/>
      <c r="N41" s="33"/>
      <c r="O41" s="33"/>
      <c r="P41" s="33"/>
      <c r="Q41" s="33"/>
      <c r="R41" s="31"/>
    </row>
    <row r="42">
      <c r="B42" s="28"/>
      <c r="C42" s="33"/>
      <c r="D42" s="33"/>
      <c r="E42" s="33"/>
      <c r="F42" s="33"/>
      <c r="G42" s="33"/>
      <c r="H42" s="33"/>
      <c r="I42" s="33"/>
      <c r="J42" s="33"/>
      <c r="K42" s="33"/>
      <c r="L42" s="33"/>
      <c r="M42" s="33"/>
      <c r="N42" s="33"/>
      <c r="O42" s="33"/>
      <c r="P42" s="33"/>
      <c r="Q42" s="33"/>
      <c r="R42" s="31"/>
    </row>
    <row r="43">
      <c r="B43" s="28"/>
      <c r="C43" s="33"/>
      <c r="D43" s="33"/>
      <c r="E43" s="33"/>
      <c r="F43" s="33"/>
      <c r="G43" s="33"/>
      <c r="H43" s="33"/>
      <c r="I43" s="33"/>
      <c r="J43" s="33"/>
      <c r="K43" s="33"/>
      <c r="L43" s="33"/>
      <c r="M43" s="33"/>
      <c r="N43" s="33"/>
      <c r="O43" s="33"/>
      <c r="P43" s="33"/>
      <c r="Q43" s="33"/>
      <c r="R43" s="31"/>
    </row>
    <row r="44">
      <c r="B44" s="28"/>
      <c r="C44" s="33"/>
      <c r="D44" s="33"/>
      <c r="E44" s="33"/>
      <c r="F44" s="33"/>
      <c r="G44" s="33"/>
      <c r="H44" s="33"/>
      <c r="I44" s="33"/>
      <c r="J44" s="33"/>
      <c r="K44" s="33"/>
      <c r="L44" s="33"/>
      <c r="M44" s="33"/>
      <c r="N44" s="33"/>
      <c r="O44" s="33"/>
      <c r="P44" s="33"/>
      <c r="Q44" s="33"/>
      <c r="R44" s="31"/>
    </row>
    <row r="45">
      <c r="B45" s="28"/>
      <c r="C45" s="33"/>
      <c r="D45" s="33"/>
      <c r="E45" s="33"/>
      <c r="F45" s="33"/>
      <c r="G45" s="33"/>
      <c r="H45" s="33"/>
      <c r="I45" s="33"/>
      <c r="J45" s="33"/>
      <c r="K45" s="33"/>
      <c r="L45" s="33"/>
      <c r="M45" s="33"/>
      <c r="N45" s="33"/>
      <c r="O45" s="33"/>
      <c r="P45" s="33"/>
      <c r="Q45" s="33"/>
      <c r="R45" s="31"/>
    </row>
    <row r="46">
      <c r="B46" s="28"/>
      <c r="C46" s="33"/>
      <c r="D46" s="33"/>
      <c r="E46" s="33"/>
      <c r="F46" s="33"/>
      <c r="G46" s="33"/>
      <c r="H46" s="33"/>
      <c r="I46" s="33"/>
      <c r="J46" s="33"/>
      <c r="K46" s="33"/>
      <c r="L46" s="33"/>
      <c r="M46" s="33"/>
      <c r="N46" s="33"/>
      <c r="O46" s="33"/>
      <c r="P46" s="33"/>
      <c r="Q46" s="33"/>
      <c r="R46" s="31"/>
    </row>
    <row r="47">
      <c r="B47" s="28"/>
      <c r="C47" s="33"/>
      <c r="D47" s="33"/>
      <c r="E47" s="33"/>
      <c r="F47" s="33"/>
      <c r="G47" s="33"/>
      <c r="H47" s="33"/>
      <c r="I47" s="33"/>
      <c r="J47" s="33"/>
      <c r="K47" s="33"/>
      <c r="L47" s="33"/>
      <c r="M47" s="33"/>
      <c r="N47" s="33"/>
      <c r="O47" s="33"/>
      <c r="P47" s="33"/>
      <c r="Q47" s="33"/>
      <c r="R47" s="31"/>
    </row>
    <row r="48">
      <c r="B48" s="28"/>
      <c r="C48" s="33"/>
      <c r="D48" s="33"/>
      <c r="E48" s="33"/>
      <c r="F48" s="33"/>
      <c r="G48" s="33"/>
      <c r="H48" s="33"/>
      <c r="I48" s="33"/>
      <c r="J48" s="33"/>
      <c r="K48" s="33"/>
      <c r="L48" s="33"/>
      <c r="M48" s="33"/>
      <c r="N48" s="33"/>
      <c r="O48" s="33"/>
      <c r="P48" s="33"/>
      <c r="Q48" s="33"/>
      <c r="R48" s="31"/>
    </row>
    <row r="49">
      <c r="B49" s="28"/>
      <c r="C49" s="33"/>
      <c r="D49" s="33"/>
      <c r="E49" s="33"/>
      <c r="F49" s="33"/>
      <c r="G49" s="33"/>
      <c r="H49" s="33"/>
      <c r="I49" s="33"/>
      <c r="J49" s="33"/>
      <c r="K49" s="33"/>
      <c r="L49" s="33"/>
      <c r="M49" s="33"/>
      <c r="N49" s="33"/>
      <c r="O49" s="33"/>
      <c r="P49" s="33"/>
      <c r="Q49" s="33"/>
      <c r="R49" s="31"/>
    </row>
    <row r="50" s="1" customFormat="1">
      <c r="B50" s="48"/>
      <c r="C50" s="49"/>
      <c r="D50" s="68" t="s">
        <v>51</v>
      </c>
      <c r="E50" s="69"/>
      <c r="F50" s="69"/>
      <c r="G50" s="69"/>
      <c r="H50" s="70"/>
      <c r="I50" s="49"/>
      <c r="J50" s="68" t="s">
        <v>52</v>
      </c>
      <c r="K50" s="69"/>
      <c r="L50" s="69"/>
      <c r="M50" s="69"/>
      <c r="N50" s="69"/>
      <c r="O50" s="69"/>
      <c r="P50" s="70"/>
      <c r="Q50" s="49"/>
      <c r="R50" s="50"/>
    </row>
    <row r="51">
      <c r="B51" s="28"/>
      <c r="C51" s="33"/>
      <c r="D51" s="71"/>
      <c r="E51" s="33"/>
      <c r="F51" s="33"/>
      <c r="G51" s="33"/>
      <c r="H51" s="72"/>
      <c r="I51" s="33"/>
      <c r="J51" s="71"/>
      <c r="K51" s="33"/>
      <c r="L51" s="33"/>
      <c r="M51" s="33"/>
      <c r="N51" s="33"/>
      <c r="O51" s="33"/>
      <c r="P51" s="72"/>
      <c r="Q51" s="33"/>
      <c r="R51" s="31"/>
    </row>
    <row r="52">
      <c r="B52" s="28"/>
      <c r="C52" s="33"/>
      <c r="D52" s="71"/>
      <c r="E52" s="33"/>
      <c r="F52" s="33"/>
      <c r="G52" s="33"/>
      <c r="H52" s="72"/>
      <c r="I52" s="33"/>
      <c r="J52" s="71"/>
      <c r="K52" s="33"/>
      <c r="L52" s="33"/>
      <c r="M52" s="33"/>
      <c r="N52" s="33"/>
      <c r="O52" s="33"/>
      <c r="P52" s="72"/>
      <c r="Q52" s="33"/>
      <c r="R52" s="31"/>
    </row>
    <row r="53">
      <c r="B53" s="28"/>
      <c r="C53" s="33"/>
      <c r="D53" s="71"/>
      <c r="E53" s="33"/>
      <c r="F53" s="33"/>
      <c r="G53" s="33"/>
      <c r="H53" s="72"/>
      <c r="I53" s="33"/>
      <c r="J53" s="71"/>
      <c r="K53" s="33"/>
      <c r="L53" s="33"/>
      <c r="M53" s="33"/>
      <c r="N53" s="33"/>
      <c r="O53" s="33"/>
      <c r="P53" s="72"/>
      <c r="Q53" s="33"/>
      <c r="R53" s="31"/>
    </row>
    <row r="54">
      <c r="B54" s="28"/>
      <c r="C54" s="33"/>
      <c r="D54" s="71"/>
      <c r="E54" s="33"/>
      <c r="F54" s="33"/>
      <c r="G54" s="33"/>
      <c r="H54" s="72"/>
      <c r="I54" s="33"/>
      <c r="J54" s="71"/>
      <c r="K54" s="33"/>
      <c r="L54" s="33"/>
      <c r="M54" s="33"/>
      <c r="N54" s="33"/>
      <c r="O54" s="33"/>
      <c r="P54" s="72"/>
      <c r="Q54" s="33"/>
      <c r="R54" s="31"/>
    </row>
    <row r="55">
      <c r="B55" s="28"/>
      <c r="C55" s="33"/>
      <c r="D55" s="71"/>
      <c r="E55" s="33"/>
      <c r="F55" s="33"/>
      <c r="G55" s="33"/>
      <c r="H55" s="72"/>
      <c r="I55" s="33"/>
      <c r="J55" s="71"/>
      <c r="K55" s="33"/>
      <c r="L55" s="33"/>
      <c r="M55" s="33"/>
      <c r="N55" s="33"/>
      <c r="O55" s="33"/>
      <c r="P55" s="72"/>
      <c r="Q55" s="33"/>
      <c r="R55" s="31"/>
    </row>
    <row r="56">
      <c r="B56" s="28"/>
      <c r="C56" s="33"/>
      <c r="D56" s="71"/>
      <c r="E56" s="33"/>
      <c r="F56" s="33"/>
      <c r="G56" s="33"/>
      <c r="H56" s="72"/>
      <c r="I56" s="33"/>
      <c r="J56" s="71"/>
      <c r="K56" s="33"/>
      <c r="L56" s="33"/>
      <c r="M56" s="33"/>
      <c r="N56" s="33"/>
      <c r="O56" s="33"/>
      <c r="P56" s="72"/>
      <c r="Q56" s="33"/>
      <c r="R56" s="31"/>
    </row>
    <row r="57">
      <c r="B57" s="28"/>
      <c r="C57" s="33"/>
      <c r="D57" s="71"/>
      <c r="E57" s="33"/>
      <c r="F57" s="33"/>
      <c r="G57" s="33"/>
      <c r="H57" s="72"/>
      <c r="I57" s="33"/>
      <c r="J57" s="71"/>
      <c r="K57" s="33"/>
      <c r="L57" s="33"/>
      <c r="M57" s="33"/>
      <c r="N57" s="33"/>
      <c r="O57" s="33"/>
      <c r="P57" s="72"/>
      <c r="Q57" s="33"/>
      <c r="R57" s="31"/>
    </row>
    <row r="58">
      <c r="B58" s="28"/>
      <c r="C58" s="33"/>
      <c r="D58" s="71"/>
      <c r="E58" s="33"/>
      <c r="F58" s="33"/>
      <c r="G58" s="33"/>
      <c r="H58" s="72"/>
      <c r="I58" s="33"/>
      <c r="J58" s="71"/>
      <c r="K58" s="33"/>
      <c r="L58" s="33"/>
      <c r="M58" s="33"/>
      <c r="N58" s="33"/>
      <c r="O58" s="33"/>
      <c r="P58" s="72"/>
      <c r="Q58" s="33"/>
      <c r="R58" s="31"/>
    </row>
    <row r="59" s="1" customFormat="1">
      <c r="B59" s="48"/>
      <c r="C59" s="49"/>
      <c r="D59" s="73" t="s">
        <v>53</v>
      </c>
      <c r="E59" s="74"/>
      <c r="F59" s="74"/>
      <c r="G59" s="75" t="s">
        <v>54</v>
      </c>
      <c r="H59" s="76"/>
      <c r="I59" s="49"/>
      <c r="J59" s="73" t="s">
        <v>53</v>
      </c>
      <c r="K59" s="74"/>
      <c r="L59" s="74"/>
      <c r="M59" s="74"/>
      <c r="N59" s="75" t="s">
        <v>54</v>
      </c>
      <c r="O59" s="74"/>
      <c r="P59" s="76"/>
      <c r="Q59" s="49"/>
      <c r="R59" s="50"/>
    </row>
    <row r="60">
      <c r="B60" s="28"/>
      <c r="C60" s="33"/>
      <c r="D60" s="33"/>
      <c r="E60" s="33"/>
      <c r="F60" s="33"/>
      <c r="G60" s="33"/>
      <c r="H60" s="33"/>
      <c r="I60" s="33"/>
      <c r="J60" s="33"/>
      <c r="K60" s="33"/>
      <c r="L60" s="33"/>
      <c r="M60" s="33"/>
      <c r="N60" s="33"/>
      <c r="O60" s="33"/>
      <c r="P60" s="33"/>
      <c r="Q60" s="33"/>
      <c r="R60" s="31"/>
    </row>
    <row r="61" s="1" customFormat="1">
      <c r="B61" s="48"/>
      <c r="C61" s="49"/>
      <c r="D61" s="68" t="s">
        <v>55</v>
      </c>
      <c r="E61" s="69"/>
      <c r="F61" s="69"/>
      <c r="G61" s="69"/>
      <c r="H61" s="70"/>
      <c r="I61" s="49"/>
      <c r="J61" s="68" t="s">
        <v>56</v>
      </c>
      <c r="K61" s="69"/>
      <c r="L61" s="69"/>
      <c r="M61" s="69"/>
      <c r="N61" s="69"/>
      <c r="O61" s="69"/>
      <c r="P61" s="70"/>
      <c r="Q61" s="49"/>
      <c r="R61" s="50"/>
    </row>
    <row r="62">
      <c r="B62" s="28"/>
      <c r="C62" s="33"/>
      <c r="D62" s="71"/>
      <c r="E62" s="33"/>
      <c r="F62" s="33"/>
      <c r="G62" s="33"/>
      <c r="H62" s="72"/>
      <c r="I62" s="33"/>
      <c r="J62" s="71"/>
      <c r="K62" s="33"/>
      <c r="L62" s="33"/>
      <c r="M62" s="33"/>
      <c r="N62" s="33"/>
      <c r="O62" s="33"/>
      <c r="P62" s="72"/>
      <c r="Q62" s="33"/>
      <c r="R62" s="31"/>
    </row>
    <row r="63">
      <c r="B63" s="28"/>
      <c r="C63" s="33"/>
      <c r="D63" s="71"/>
      <c r="E63" s="33"/>
      <c r="F63" s="33"/>
      <c r="G63" s="33"/>
      <c r="H63" s="72"/>
      <c r="I63" s="33"/>
      <c r="J63" s="71"/>
      <c r="K63" s="33"/>
      <c r="L63" s="33"/>
      <c r="M63" s="33"/>
      <c r="N63" s="33"/>
      <c r="O63" s="33"/>
      <c r="P63" s="72"/>
      <c r="Q63" s="33"/>
      <c r="R63" s="31"/>
    </row>
    <row r="64">
      <c r="B64" s="28"/>
      <c r="C64" s="33"/>
      <c r="D64" s="71"/>
      <c r="E64" s="33"/>
      <c r="F64" s="33"/>
      <c r="G64" s="33"/>
      <c r="H64" s="72"/>
      <c r="I64" s="33"/>
      <c r="J64" s="71"/>
      <c r="K64" s="33"/>
      <c r="L64" s="33"/>
      <c r="M64" s="33"/>
      <c r="N64" s="33"/>
      <c r="O64" s="33"/>
      <c r="P64" s="72"/>
      <c r="Q64" s="33"/>
      <c r="R64" s="31"/>
    </row>
    <row r="65">
      <c r="B65" s="28"/>
      <c r="C65" s="33"/>
      <c r="D65" s="71"/>
      <c r="E65" s="33"/>
      <c r="F65" s="33"/>
      <c r="G65" s="33"/>
      <c r="H65" s="72"/>
      <c r="I65" s="33"/>
      <c r="J65" s="71"/>
      <c r="K65" s="33"/>
      <c r="L65" s="33"/>
      <c r="M65" s="33"/>
      <c r="N65" s="33"/>
      <c r="O65" s="33"/>
      <c r="P65" s="72"/>
      <c r="Q65" s="33"/>
      <c r="R65" s="31"/>
    </row>
    <row r="66">
      <c r="B66" s="28"/>
      <c r="C66" s="33"/>
      <c r="D66" s="71"/>
      <c r="E66" s="33"/>
      <c r="F66" s="33"/>
      <c r="G66" s="33"/>
      <c r="H66" s="72"/>
      <c r="I66" s="33"/>
      <c r="J66" s="71"/>
      <c r="K66" s="33"/>
      <c r="L66" s="33"/>
      <c r="M66" s="33"/>
      <c r="N66" s="33"/>
      <c r="O66" s="33"/>
      <c r="P66" s="72"/>
      <c r="Q66" s="33"/>
      <c r="R66" s="31"/>
    </row>
    <row r="67">
      <c r="B67" s="28"/>
      <c r="C67" s="33"/>
      <c r="D67" s="71"/>
      <c r="E67" s="33"/>
      <c r="F67" s="33"/>
      <c r="G67" s="33"/>
      <c r="H67" s="72"/>
      <c r="I67" s="33"/>
      <c r="J67" s="71"/>
      <c r="K67" s="33"/>
      <c r="L67" s="33"/>
      <c r="M67" s="33"/>
      <c r="N67" s="33"/>
      <c r="O67" s="33"/>
      <c r="P67" s="72"/>
      <c r="Q67" s="33"/>
      <c r="R67" s="31"/>
    </row>
    <row r="68">
      <c r="B68" s="28"/>
      <c r="C68" s="33"/>
      <c r="D68" s="71"/>
      <c r="E68" s="33"/>
      <c r="F68" s="33"/>
      <c r="G68" s="33"/>
      <c r="H68" s="72"/>
      <c r="I68" s="33"/>
      <c r="J68" s="71"/>
      <c r="K68" s="33"/>
      <c r="L68" s="33"/>
      <c r="M68" s="33"/>
      <c r="N68" s="33"/>
      <c r="O68" s="33"/>
      <c r="P68" s="72"/>
      <c r="Q68" s="33"/>
      <c r="R68" s="31"/>
    </row>
    <row r="69">
      <c r="B69" s="28"/>
      <c r="C69" s="33"/>
      <c r="D69" s="71"/>
      <c r="E69" s="33"/>
      <c r="F69" s="33"/>
      <c r="G69" s="33"/>
      <c r="H69" s="72"/>
      <c r="I69" s="33"/>
      <c r="J69" s="71"/>
      <c r="K69" s="33"/>
      <c r="L69" s="33"/>
      <c r="M69" s="33"/>
      <c r="N69" s="33"/>
      <c r="O69" s="33"/>
      <c r="P69" s="72"/>
      <c r="Q69" s="33"/>
      <c r="R69" s="31"/>
    </row>
    <row r="70" s="1" customFormat="1">
      <c r="B70" s="48"/>
      <c r="C70" s="49"/>
      <c r="D70" s="73" t="s">
        <v>53</v>
      </c>
      <c r="E70" s="74"/>
      <c r="F70" s="74"/>
      <c r="G70" s="75" t="s">
        <v>54</v>
      </c>
      <c r="H70" s="76"/>
      <c r="I70" s="49"/>
      <c r="J70" s="73" t="s">
        <v>53</v>
      </c>
      <c r="K70" s="74"/>
      <c r="L70" s="74"/>
      <c r="M70" s="74"/>
      <c r="N70" s="75" t="s">
        <v>54</v>
      </c>
      <c r="O70" s="74"/>
      <c r="P70" s="76"/>
      <c r="Q70" s="49"/>
      <c r="R70" s="50"/>
    </row>
    <row r="71" s="1" customFormat="1" ht="14.4" customHeight="1">
      <c r="B71" s="77"/>
      <c r="C71" s="78"/>
      <c r="D71" s="78"/>
      <c r="E71" s="78"/>
      <c r="F71" s="78"/>
      <c r="G71" s="78"/>
      <c r="H71" s="78"/>
      <c r="I71" s="78"/>
      <c r="J71" s="78"/>
      <c r="K71" s="78"/>
      <c r="L71" s="78"/>
      <c r="M71" s="78"/>
      <c r="N71" s="78"/>
      <c r="O71" s="78"/>
      <c r="P71" s="78"/>
      <c r="Q71" s="78"/>
      <c r="R71" s="79"/>
    </row>
    <row r="75" s="1" customFormat="1" ht="6.96" customHeight="1">
      <c r="B75" s="80"/>
      <c r="C75" s="81"/>
      <c r="D75" s="81"/>
      <c r="E75" s="81"/>
      <c r="F75" s="81"/>
      <c r="G75" s="81"/>
      <c r="H75" s="81"/>
      <c r="I75" s="81"/>
      <c r="J75" s="81"/>
      <c r="K75" s="81"/>
      <c r="L75" s="81"/>
      <c r="M75" s="81"/>
      <c r="N75" s="81"/>
      <c r="O75" s="81"/>
      <c r="P75" s="81"/>
      <c r="Q75" s="81"/>
      <c r="R75" s="82"/>
    </row>
    <row r="76" s="1" customFormat="1" ht="36.96" customHeight="1">
      <c r="B76" s="48"/>
      <c r="C76" s="29" t="s">
        <v>125</v>
      </c>
      <c r="D76" s="30"/>
      <c r="E76" s="30"/>
      <c r="F76" s="30"/>
      <c r="G76" s="30"/>
      <c r="H76" s="30"/>
      <c r="I76" s="30"/>
      <c r="J76" s="30"/>
      <c r="K76" s="30"/>
      <c r="L76" s="30"/>
      <c r="M76" s="30"/>
      <c r="N76" s="30"/>
      <c r="O76" s="30"/>
      <c r="P76" s="30"/>
      <c r="Q76" s="30"/>
      <c r="R76" s="50"/>
    </row>
    <row r="77" s="1" customFormat="1" ht="6.96" customHeight="1">
      <c r="B77" s="48"/>
      <c r="C77" s="49"/>
      <c r="D77" s="49"/>
      <c r="E77" s="49"/>
      <c r="F77" s="49"/>
      <c r="G77" s="49"/>
      <c r="H77" s="49"/>
      <c r="I77" s="49"/>
      <c r="J77" s="49"/>
      <c r="K77" s="49"/>
      <c r="L77" s="49"/>
      <c r="M77" s="49"/>
      <c r="N77" s="49"/>
      <c r="O77" s="49"/>
      <c r="P77" s="49"/>
      <c r="Q77" s="49"/>
      <c r="R77" s="50"/>
    </row>
    <row r="78" s="1" customFormat="1" ht="30" customHeight="1">
      <c r="B78" s="48"/>
      <c r="C78" s="40" t="s">
        <v>17</v>
      </c>
      <c r="D78" s="49"/>
      <c r="E78" s="49"/>
      <c r="F78" s="151" t="str">
        <f>F6</f>
        <v xml:space="preserve">Denný stacionár  Moravany nad Váhom</v>
      </c>
      <c r="G78" s="40"/>
      <c r="H78" s="40"/>
      <c r="I78" s="40"/>
      <c r="J78" s="40"/>
      <c r="K78" s="40"/>
      <c r="L78" s="40"/>
      <c r="M78" s="40"/>
      <c r="N78" s="40"/>
      <c r="O78" s="40"/>
      <c r="P78" s="40"/>
      <c r="Q78" s="49"/>
      <c r="R78" s="50"/>
    </row>
    <row r="79" s="1" customFormat="1" ht="36.96" customHeight="1">
      <c r="B79" s="48"/>
      <c r="C79" s="87" t="s">
        <v>122</v>
      </c>
      <c r="D79" s="49"/>
      <c r="E79" s="49"/>
      <c r="F79" s="89" t="str">
        <f>F7</f>
        <v>6 - Vykurovanie</v>
      </c>
      <c r="G79" s="49"/>
      <c r="H79" s="49"/>
      <c r="I79" s="49"/>
      <c r="J79" s="49"/>
      <c r="K79" s="49"/>
      <c r="L79" s="49"/>
      <c r="M79" s="49"/>
      <c r="N79" s="49"/>
      <c r="O79" s="49"/>
      <c r="P79" s="49"/>
      <c r="Q79" s="49"/>
      <c r="R79" s="50"/>
    </row>
    <row r="80" s="1" customFormat="1" ht="6.96" customHeight="1">
      <c r="B80" s="48"/>
      <c r="C80" s="49"/>
      <c r="D80" s="49"/>
      <c r="E80" s="49"/>
      <c r="F80" s="49"/>
      <c r="G80" s="49"/>
      <c r="H80" s="49"/>
      <c r="I80" s="49"/>
      <c r="J80" s="49"/>
      <c r="K80" s="49"/>
      <c r="L80" s="49"/>
      <c r="M80" s="49"/>
      <c r="N80" s="49"/>
      <c r="O80" s="49"/>
      <c r="P80" s="49"/>
      <c r="Q80" s="49"/>
      <c r="R80" s="50"/>
    </row>
    <row r="81" s="1" customFormat="1" ht="18" customHeight="1">
      <c r="B81" s="48"/>
      <c r="C81" s="40" t="s">
        <v>21</v>
      </c>
      <c r="D81" s="49"/>
      <c r="E81" s="49"/>
      <c r="F81" s="35" t="str">
        <f>F9</f>
        <v>Moravany nad Váhom</v>
      </c>
      <c r="G81" s="49"/>
      <c r="H81" s="49"/>
      <c r="I81" s="49"/>
      <c r="J81" s="49"/>
      <c r="K81" s="40" t="s">
        <v>23</v>
      </c>
      <c r="L81" s="49"/>
      <c r="M81" s="92" t="str">
        <f>IF(O9="","",O9)</f>
        <v>28. 5. 2019</v>
      </c>
      <c r="N81" s="92"/>
      <c r="O81" s="92"/>
      <c r="P81" s="92"/>
      <c r="Q81" s="49"/>
      <c r="R81" s="50"/>
    </row>
    <row r="82" s="1" customFormat="1" ht="6.96" customHeight="1">
      <c r="B82" s="48"/>
      <c r="C82" s="49"/>
      <c r="D82" s="49"/>
      <c r="E82" s="49"/>
      <c r="F82" s="49"/>
      <c r="G82" s="49"/>
      <c r="H82" s="49"/>
      <c r="I82" s="49"/>
      <c r="J82" s="49"/>
      <c r="K82" s="49"/>
      <c r="L82" s="49"/>
      <c r="M82" s="49"/>
      <c r="N82" s="49"/>
      <c r="O82" s="49"/>
      <c r="P82" s="49"/>
      <c r="Q82" s="49"/>
      <c r="R82" s="50"/>
    </row>
    <row r="83" s="1" customFormat="1">
      <c r="B83" s="48"/>
      <c r="C83" s="40" t="s">
        <v>25</v>
      </c>
      <c r="D83" s="49"/>
      <c r="E83" s="49"/>
      <c r="F83" s="35" t="str">
        <f>E12</f>
        <v>Obec Moravany nad Váhom</v>
      </c>
      <c r="G83" s="49"/>
      <c r="H83" s="49"/>
      <c r="I83" s="49"/>
      <c r="J83" s="49"/>
      <c r="K83" s="40" t="s">
        <v>31</v>
      </c>
      <c r="L83" s="49"/>
      <c r="M83" s="35" t="str">
        <f>E18</f>
        <v xml:space="preserve"> </v>
      </c>
      <c r="N83" s="35"/>
      <c r="O83" s="35"/>
      <c r="P83" s="35"/>
      <c r="Q83" s="35"/>
      <c r="R83" s="50"/>
    </row>
    <row r="84" s="1" customFormat="1" ht="14.4" customHeight="1">
      <c r="B84" s="48"/>
      <c r="C84" s="40" t="s">
        <v>29</v>
      </c>
      <c r="D84" s="49"/>
      <c r="E84" s="49"/>
      <c r="F84" s="35" t="str">
        <f>IF(E15="","",E15)</f>
        <v>Vyplň údaj</v>
      </c>
      <c r="G84" s="49"/>
      <c r="H84" s="49"/>
      <c r="I84" s="49"/>
      <c r="J84" s="49"/>
      <c r="K84" s="40" t="s">
        <v>35</v>
      </c>
      <c r="L84" s="49"/>
      <c r="M84" s="35" t="str">
        <f>E21</f>
        <v>Hulmanová Jana</v>
      </c>
      <c r="N84" s="35"/>
      <c r="O84" s="35"/>
      <c r="P84" s="35"/>
      <c r="Q84" s="35"/>
      <c r="R84" s="50"/>
    </row>
    <row r="85" s="1" customFormat="1" ht="10.32" customHeight="1">
      <c r="B85" s="48"/>
      <c r="C85" s="49"/>
      <c r="D85" s="49"/>
      <c r="E85" s="49"/>
      <c r="F85" s="49"/>
      <c r="G85" s="49"/>
      <c r="H85" s="49"/>
      <c r="I85" s="49"/>
      <c r="J85" s="49"/>
      <c r="K85" s="49"/>
      <c r="L85" s="49"/>
      <c r="M85" s="49"/>
      <c r="N85" s="49"/>
      <c r="O85" s="49"/>
      <c r="P85" s="49"/>
      <c r="Q85" s="49"/>
      <c r="R85" s="50"/>
    </row>
    <row r="86" s="1" customFormat="1" ht="29.28" customHeight="1">
      <c r="B86" s="48"/>
      <c r="C86" s="164" t="s">
        <v>126</v>
      </c>
      <c r="D86" s="147"/>
      <c r="E86" s="147"/>
      <c r="F86" s="147"/>
      <c r="G86" s="147"/>
      <c r="H86" s="147"/>
      <c r="I86" s="147"/>
      <c r="J86" s="147"/>
      <c r="K86" s="147"/>
      <c r="L86" s="147"/>
      <c r="M86" s="147"/>
      <c r="N86" s="164" t="s">
        <v>127</v>
      </c>
      <c r="O86" s="147"/>
      <c r="P86" s="147"/>
      <c r="Q86" s="147"/>
      <c r="R86" s="50"/>
    </row>
    <row r="87" s="1" customFormat="1" ht="10.32" customHeight="1">
      <c r="B87" s="48"/>
      <c r="C87" s="49"/>
      <c r="D87" s="49"/>
      <c r="E87" s="49"/>
      <c r="F87" s="49"/>
      <c r="G87" s="49"/>
      <c r="H87" s="49"/>
      <c r="I87" s="49"/>
      <c r="J87" s="49"/>
      <c r="K87" s="49"/>
      <c r="L87" s="49"/>
      <c r="M87" s="49"/>
      <c r="N87" s="49"/>
      <c r="O87" s="49"/>
      <c r="P87" s="49"/>
      <c r="Q87" s="49"/>
      <c r="R87" s="50"/>
    </row>
    <row r="88" s="1" customFormat="1" ht="29.28" customHeight="1">
      <c r="B88" s="48"/>
      <c r="C88" s="165" t="s">
        <v>128</v>
      </c>
      <c r="D88" s="49"/>
      <c r="E88" s="49"/>
      <c r="F88" s="49"/>
      <c r="G88" s="49"/>
      <c r="H88" s="49"/>
      <c r="I88" s="49"/>
      <c r="J88" s="49"/>
      <c r="K88" s="49"/>
      <c r="L88" s="49"/>
      <c r="M88" s="49"/>
      <c r="N88" s="109">
        <f>N118</f>
        <v>0</v>
      </c>
      <c r="O88" s="166"/>
      <c r="P88" s="166"/>
      <c r="Q88" s="166"/>
      <c r="R88" s="50"/>
      <c r="AU88" s="24" t="s">
        <v>129</v>
      </c>
    </row>
    <row r="89" s="6" customFormat="1" ht="24.96" customHeight="1">
      <c r="B89" s="167"/>
      <c r="C89" s="168"/>
      <c r="D89" s="169" t="s">
        <v>135</v>
      </c>
      <c r="E89" s="168"/>
      <c r="F89" s="168"/>
      <c r="G89" s="168"/>
      <c r="H89" s="168"/>
      <c r="I89" s="168"/>
      <c r="J89" s="168"/>
      <c r="K89" s="168"/>
      <c r="L89" s="168"/>
      <c r="M89" s="168"/>
      <c r="N89" s="170">
        <f>N119</f>
        <v>0</v>
      </c>
      <c r="O89" s="168"/>
      <c r="P89" s="168"/>
      <c r="Q89" s="168"/>
      <c r="R89" s="171"/>
    </row>
    <row r="90" s="7" customFormat="1" ht="19.92" customHeight="1">
      <c r="B90" s="172"/>
      <c r="C90" s="173"/>
      <c r="D90" s="132" t="s">
        <v>1737</v>
      </c>
      <c r="E90" s="173"/>
      <c r="F90" s="173"/>
      <c r="G90" s="173"/>
      <c r="H90" s="173"/>
      <c r="I90" s="173"/>
      <c r="J90" s="173"/>
      <c r="K90" s="173"/>
      <c r="L90" s="173"/>
      <c r="M90" s="173"/>
      <c r="N90" s="134">
        <f>N120</f>
        <v>0</v>
      </c>
      <c r="O90" s="173"/>
      <c r="P90" s="173"/>
      <c r="Q90" s="173"/>
      <c r="R90" s="174"/>
    </row>
    <row r="91" s="6" customFormat="1" ht="21.84" customHeight="1">
      <c r="B91" s="167"/>
      <c r="C91" s="168"/>
      <c r="D91" s="169" t="s">
        <v>141</v>
      </c>
      <c r="E91" s="168"/>
      <c r="F91" s="168"/>
      <c r="G91" s="168"/>
      <c r="H91" s="168"/>
      <c r="I91" s="168"/>
      <c r="J91" s="168"/>
      <c r="K91" s="168"/>
      <c r="L91" s="168"/>
      <c r="M91" s="168"/>
      <c r="N91" s="175">
        <f>N122</f>
        <v>0</v>
      </c>
      <c r="O91" s="168"/>
      <c r="P91" s="168"/>
      <c r="Q91" s="168"/>
      <c r="R91" s="171"/>
    </row>
    <row r="92" s="1" customFormat="1" ht="21.84" customHeight="1">
      <c r="B92" s="48"/>
      <c r="C92" s="49"/>
      <c r="D92" s="49"/>
      <c r="E92" s="49"/>
      <c r="F92" s="49"/>
      <c r="G92" s="49"/>
      <c r="H92" s="49"/>
      <c r="I92" s="49"/>
      <c r="J92" s="49"/>
      <c r="K92" s="49"/>
      <c r="L92" s="49"/>
      <c r="M92" s="49"/>
      <c r="N92" s="49"/>
      <c r="O92" s="49"/>
      <c r="P92" s="49"/>
      <c r="Q92" s="49"/>
      <c r="R92" s="50"/>
    </row>
    <row r="93" s="1" customFormat="1" ht="29.28" customHeight="1">
      <c r="B93" s="48"/>
      <c r="C93" s="165" t="s">
        <v>142</v>
      </c>
      <c r="D93" s="49"/>
      <c r="E93" s="49"/>
      <c r="F93" s="49"/>
      <c r="G93" s="49"/>
      <c r="H93" s="49"/>
      <c r="I93" s="49"/>
      <c r="J93" s="49"/>
      <c r="K93" s="49"/>
      <c r="L93" s="49"/>
      <c r="M93" s="49"/>
      <c r="N93" s="166">
        <f>ROUND(N94+N95+N96+N97+N98+N99,2)</f>
        <v>0</v>
      </c>
      <c r="O93" s="176"/>
      <c r="P93" s="176"/>
      <c r="Q93" s="176"/>
      <c r="R93" s="50"/>
      <c r="T93" s="177"/>
      <c r="U93" s="178" t="s">
        <v>41</v>
      </c>
    </row>
    <row r="94" s="1" customFormat="1" ht="18" customHeight="1">
      <c r="B94" s="179"/>
      <c r="C94" s="180"/>
      <c r="D94" s="139" t="s">
        <v>143</v>
      </c>
      <c r="E94" s="181"/>
      <c r="F94" s="181"/>
      <c r="G94" s="181"/>
      <c r="H94" s="181"/>
      <c r="I94" s="180"/>
      <c r="J94" s="180"/>
      <c r="K94" s="180"/>
      <c r="L94" s="180"/>
      <c r="M94" s="180"/>
      <c r="N94" s="133">
        <f>ROUND(N88*T94,2)</f>
        <v>0</v>
      </c>
      <c r="O94" s="182"/>
      <c r="P94" s="182"/>
      <c r="Q94" s="182"/>
      <c r="R94" s="183"/>
      <c r="S94" s="184"/>
      <c r="T94" s="185"/>
      <c r="U94" s="186" t="s">
        <v>44</v>
      </c>
      <c r="V94" s="184"/>
      <c r="W94" s="184"/>
      <c r="X94" s="184"/>
      <c r="Y94" s="184"/>
      <c r="Z94" s="184"/>
      <c r="AA94" s="184"/>
      <c r="AB94" s="184"/>
      <c r="AC94" s="184"/>
      <c r="AD94" s="184"/>
      <c r="AE94" s="184"/>
      <c r="AF94" s="184"/>
      <c r="AG94" s="184"/>
      <c r="AH94" s="184"/>
      <c r="AI94" s="184"/>
      <c r="AJ94" s="184"/>
      <c r="AK94" s="184"/>
      <c r="AL94" s="184"/>
      <c r="AM94" s="184"/>
      <c r="AN94" s="184"/>
      <c r="AO94" s="184"/>
      <c r="AP94" s="184"/>
      <c r="AQ94" s="184"/>
      <c r="AR94" s="184"/>
      <c r="AS94" s="184"/>
      <c r="AT94" s="184"/>
      <c r="AU94" s="184"/>
      <c r="AV94" s="184"/>
      <c r="AW94" s="184"/>
      <c r="AX94" s="184"/>
      <c r="AY94" s="187" t="s">
        <v>144</v>
      </c>
      <c r="AZ94" s="184"/>
      <c r="BA94" s="184"/>
      <c r="BB94" s="184"/>
      <c r="BC94" s="184"/>
      <c r="BD94" s="184"/>
      <c r="BE94" s="188">
        <f>IF(U94="základná",N94,0)</f>
        <v>0</v>
      </c>
      <c r="BF94" s="188">
        <f>IF(U94="znížená",N94,0)</f>
        <v>0</v>
      </c>
      <c r="BG94" s="188">
        <f>IF(U94="zákl. prenesená",N94,0)</f>
        <v>0</v>
      </c>
      <c r="BH94" s="188">
        <f>IF(U94="zníž. prenesená",N94,0)</f>
        <v>0</v>
      </c>
      <c r="BI94" s="188">
        <f>IF(U94="nulová",N94,0)</f>
        <v>0</v>
      </c>
      <c r="BJ94" s="187" t="s">
        <v>86</v>
      </c>
      <c r="BK94" s="184"/>
      <c r="BL94" s="184"/>
      <c r="BM94" s="184"/>
    </row>
    <row r="95" s="1" customFormat="1" ht="18" customHeight="1">
      <c r="B95" s="179"/>
      <c r="C95" s="180"/>
      <c r="D95" s="139" t="s">
        <v>145</v>
      </c>
      <c r="E95" s="181"/>
      <c r="F95" s="181"/>
      <c r="G95" s="181"/>
      <c r="H95" s="181"/>
      <c r="I95" s="180"/>
      <c r="J95" s="180"/>
      <c r="K95" s="180"/>
      <c r="L95" s="180"/>
      <c r="M95" s="180"/>
      <c r="N95" s="133">
        <f>ROUND(N88*T95,2)</f>
        <v>0</v>
      </c>
      <c r="O95" s="182"/>
      <c r="P95" s="182"/>
      <c r="Q95" s="182"/>
      <c r="R95" s="183"/>
      <c r="S95" s="184"/>
      <c r="T95" s="185"/>
      <c r="U95" s="186" t="s">
        <v>44</v>
      </c>
      <c r="V95" s="184"/>
      <c r="W95" s="184"/>
      <c r="X95" s="184"/>
      <c r="Y95" s="184"/>
      <c r="Z95" s="184"/>
      <c r="AA95" s="184"/>
      <c r="AB95" s="184"/>
      <c r="AC95" s="184"/>
      <c r="AD95" s="184"/>
      <c r="AE95" s="184"/>
      <c r="AF95" s="184"/>
      <c r="AG95" s="184"/>
      <c r="AH95" s="184"/>
      <c r="AI95" s="184"/>
      <c r="AJ95" s="184"/>
      <c r="AK95" s="184"/>
      <c r="AL95" s="184"/>
      <c r="AM95" s="184"/>
      <c r="AN95" s="184"/>
      <c r="AO95" s="184"/>
      <c r="AP95" s="184"/>
      <c r="AQ95" s="184"/>
      <c r="AR95" s="184"/>
      <c r="AS95" s="184"/>
      <c r="AT95" s="184"/>
      <c r="AU95" s="184"/>
      <c r="AV95" s="184"/>
      <c r="AW95" s="184"/>
      <c r="AX95" s="184"/>
      <c r="AY95" s="187" t="s">
        <v>144</v>
      </c>
      <c r="AZ95" s="184"/>
      <c r="BA95" s="184"/>
      <c r="BB95" s="184"/>
      <c r="BC95" s="184"/>
      <c r="BD95" s="184"/>
      <c r="BE95" s="188">
        <f>IF(U95="základná",N95,0)</f>
        <v>0</v>
      </c>
      <c r="BF95" s="188">
        <f>IF(U95="znížená",N95,0)</f>
        <v>0</v>
      </c>
      <c r="BG95" s="188">
        <f>IF(U95="zákl. prenesená",N95,0)</f>
        <v>0</v>
      </c>
      <c r="BH95" s="188">
        <f>IF(U95="zníž. prenesená",N95,0)</f>
        <v>0</v>
      </c>
      <c r="BI95" s="188">
        <f>IF(U95="nulová",N95,0)</f>
        <v>0</v>
      </c>
      <c r="BJ95" s="187" t="s">
        <v>86</v>
      </c>
      <c r="BK95" s="184"/>
      <c r="BL95" s="184"/>
      <c r="BM95" s="184"/>
    </row>
    <row r="96" s="1" customFormat="1" ht="18" customHeight="1">
      <c r="B96" s="179"/>
      <c r="C96" s="180"/>
      <c r="D96" s="139" t="s">
        <v>146</v>
      </c>
      <c r="E96" s="181"/>
      <c r="F96" s="181"/>
      <c r="G96" s="181"/>
      <c r="H96" s="181"/>
      <c r="I96" s="180"/>
      <c r="J96" s="180"/>
      <c r="K96" s="180"/>
      <c r="L96" s="180"/>
      <c r="M96" s="180"/>
      <c r="N96" s="133">
        <f>ROUND(N88*T96,2)</f>
        <v>0</v>
      </c>
      <c r="O96" s="182"/>
      <c r="P96" s="182"/>
      <c r="Q96" s="182"/>
      <c r="R96" s="183"/>
      <c r="S96" s="184"/>
      <c r="T96" s="185"/>
      <c r="U96" s="186" t="s">
        <v>44</v>
      </c>
      <c r="V96" s="184"/>
      <c r="W96" s="184"/>
      <c r="X96" s="184"/>
      <c r="Y96" s="184"/>
      <c r="Z96" s="184"/>
      <c r="AA96" s="184"/>
      <c r="AB96" s="184"/>
      <c r="AC96" s="184"/>
      <c r="AD96" s="184"/>
      <c r="AE96" s="184"/>
      <c r="AF96" s="184"/>
      <c r="AG96" s="184"/>
      <c r="AH96" s="184"/>
      <c r="AI96" s="184"/>
      <c r="AJ96" s="184"/>
      <c r="AK96" s="184"/>
      <c r="AL96" s="184"/>
      <c r="AM96" s="184"/>
      <c r="AN96" s="184"/>
      <c r="AO96" s="184"/>
      <c r="AP96" s="184"/>
      <c r="AQ96" s="184"/>
      <c r="AR96" s="184"/>
      <c r="AS96" s="184"/>
      <c r="AT96" s="184"/>
      <c r="AU96" s="184"/>
      <c r="AV96" s="184"/>
      <c r="AW96" s="184"/>
      <c r="AX96" s="184"/>
      <c r="AY96" s="187" t="s">
        <v>144</v>
      </c>
      <c r="AZ96" s="184"/>
      <c r="BA96" s="184"/>
      <c r="BB96" s="184"/>
      <c r="BC96" s="184"/>
      <c r="BD96" s="184"/>
      <c r="BE96" s="188">
        <f>IF(U96="základná",N96,0)</f>
        <v>0</v>
      </c>
      <c r="BF96" s="188">
        <f>IF(U96="znížená",N96,0)</f>
        <v>0</v>
      </c>
      <c r="BG96" s="188">
        <f>IF(U96="zákl. prenesená",N96,0)</f>
        <v>0</v>
      </c>
      <c r="BH96" s="188">
        <f>IF(U96="zníž. prenesená",N96,0)</f>
        <v>0</v>
      </c>
      <c r="BI96" s="188">
        <f>IF(U96="nulová",N96,0)</f>
        <v>0</v>
      </c>
      <c r="BJ96" s="187" t="s">
        <v>86</v>
      </c>
      <c r="BK96" s="184"/>
      <c r="BL96" s="184"/>
      <c r="BM96" s="184"/>
    </row>
    <row r="97" s="1" customFormat="1" ht="18" customHeight="1">
      <c r="B97" s="179"/>
      <c r="C97" s="180"/>
      <c r="D97" s="139" t="s">
        <v>147</v>
      </c>
      <c r="E97" s="181"/>
      <c r="F97" s="181"/>
      <c r="G97" s="181"/>
      <c r="H97" s="181"/>
      <c r="I97" s="180"/>
      <c r="J97" s="180"/>
      <c r="K97" s="180"/>
      <c r="L97" s="180"/>
      <c r="M97" s="180"/>
      <c r="N97" s="133">
        <f>ROUND(N88*T97,2)</f>
        <v>0</v>
      </c>
      <c r="O97" s="182"/>
      <c r="P97" s="182"/>
      <c r="Q97" s="182"/>
      <c r="R97" s="183"/>
      <c r="S97" s="184"/>
      <c r="T97" s="185"/>
      <c r="U97" s="186" t="s">
        <v>44</v>
      </c>
      <c r="V97" s="184"/>
      <c r="W97" s="184"/>
      <c r="X97" s="184"/>
      <c r="Y97" s="184"/>
      <c r="Z97" s="184"/>
      <c r="AA97" s="184"/>
      <c r="AB97" s="184"/>
      <c r="AC97" s="184"/>
      <c r="AD97" s="184"/>
      <c r="AE97" s="184"/>
      <c r="AF97" s="184"/>
      <c r="AG97" s="184"/>
      <c r="AH97" s="184"/>
      <c r="AI97" s="184"/>
      <c r="AJ97" s="184"/>
      <c r="AK97" s="184"/>
      <c r="AL97" s="184"/>
      <c r="AM97" s="184"/>
      <c r="AN97" s="184"/>
      <c r="AO97" s="184"/>
      <c r="AP97" s="184"/>
      <c r="AQ97" s="184"/>
      <c r="AR97" s="184"/>
      <c r="AS97" s="184"/>
      <c r="AT97" s="184"/>
      <c r="AU97" s="184"/>
      <c r="AV97" s="184"/>
      <c r="AW97" s="184"/>
      <c r="AX97" s="184"/>
      <c r="AY97" s="187" t="s">
        <v>144</v>
      </c>
      <c r="AZ97" s="184"/>
      <c r="BA97" s="184"/>
      <c r="BB97" s="184"/>
      <c r="BC97" s="184"/>
      <c r="BD97" s="184"/>
      <c r="BE97" s="188">
        <f>IF(U97="základná",N97,0)</f>
        <v>0</v>
      </c>
      <c r="BF97" s="188">
        <f>IF(U97="znížená",N97,0)</f>
        <v>0</v>
      </c>
      <c r="BG97" s="188">
        <f>IF(U97="zákl. prenesená",N97,0)</f>
        <v>0</v>
      </c>
      <c r="BH97" s="188">
        <f>IF(U97="zníž. prenesená",N97,0)</f>
        <v>0</v>
      </c>
      <c r="BI97" s="188">
        <f>IF(U97="nulová",N97,0)</f>
        <v>0</v>
      </c>
      <c r="BJ97" s="187" t="s">
        <v>86</v>
      </c>
      <c r="BK97" s="184"/>
      <c r="BL97" s="184"/>
      <c r="BM97" s="184"/>
    </row>
    <row r="98" s="1" customFormat="1" ht="18" customHeight="1">
      <c r="B98" s="179"/>
      <c r="C98" s="180"/>
      <c r="D98" s="139" t="s">
        <v>148</v>
      </c>
      <c r="E98" s="181"/>
      <c r="F98" s="181"/>
      <c r="G98" s="181"/>
      <c r="H98" s="181"/>
      <c r="I98" s="180"/>
      <c r="J98" s="180"/>
      <c r="K98" s="180"/>
      <c r="L98" s="180"/>
      <c r="M98" s="180"/>
      <c r="N98" s="133">
        <f>ROUND(N88*T98,2)</f>
        <v>0</v>
      </c>
      <c r="O98" s="182"/>
      <c r="P98" s="182"/>
      <c r="Q98" s="182"/>
      <c r="R98" s="183"/>
      <c r="S98" s="184"/>
      <c r="T98" s="185"/>
      <c r="U98" s="186" t="s">
        <v>44</v>
      </c>
      <c r="V98" s="184"/>
      <c r="W98" s="184"/>
      <c r="X98" s="184"/>
      <c r="Y98" s="184"/>
      <c r="Z98" s="184"/>
      <c r="AA98" s="184"/>
      <c r="AB98" s="184"/>
      <c r="AC98" s="184"/>
      <c r="AD98" s="184"/>
      <c r="AE98" s="184"/>
      <c r="AF98" s="184"/>
      <c r="AG98" s="184"/>
      <c r="AH98" s="184"/>
      <c r="AI98" s="184"/>
      <c r="AJ98" s="184"/>
      <c r="AK98" s="184"/>
      <c r="AL98" s="184"/>
      <c r="AM98" s="184"/>
      <c r="AN98" s="184"/>
      <c r="AO98" s="184"/>
      <c r="AP98" s="184"/>
      <c r="AQ98" s="184"/>
      <c r="AR98" s="184"/>
      <c r="AS98" s="184"/>
      <c r="AT98" s="184"/>
      <c r="AU98" s="184"/>
      <c r="AV98" s="184"/>
      <c r="AW98" s="184"/>
      <c r="AX98" s="184"/>
      <c r="AY98" s="187" t="s">
        <v>144</v>
      </c>
      <c r="AZ98" s="184"/>
      <c r="BA98" s="184"/>
      <c r="BB98" s="184"/>
      <c r="BC98" s="184"/>
      <c r="BD98" s="184"/>
      <c r="BE98" s="188">
        <f>IF(U98="základná",N98,0)</f>
        <v>0</v>
      </c>
      <c r="BF98" s="188">
        <f>IF(U98="znížená",N98,0)</f>
        <v>0</v>
      </c>
      <c r="BG98" s="188">
        <f>IF(U98="zákl. prenesená",N98,0)</f>
        <v>0</v>
      </c>
      <c r="BH98" s="188">
        <f>IF(U98="zníž. prenesená",N98,0)</f>
        <v>0</v>
      </c>
      <c r="BI98" s="188">
        <f>IF(U98="nulová",N98,0)</f>
        <v>0</v>
      </c>
      <c r="BJ98" s="187" t="s">
        <v>86</v>
      </c>
      <c r="BK98" s="184"/>
      <c r="BL98" s="184"/>
      <c r="BM98" s="184"/>
    </row>
    <row r="99" s="1" customFormat="1" ht="18" customHeight="1">
      <c r="B99" s="179"/>
      <c r="C99" s="180"/>
      <c r="D99" s="181" t="s">
        <v>149</v>
      </c>
      <c r="E99" s="180"/>
      <c r="F99" s="180"/>
      <c r="G99" s="180"/>
      <c r="H99" s="180"/>
      <c r="I99" s="180"/>
      <c r="J99" s="180"/>
      <c r="K99" s="180"/>
      <c r="L99" s="180"/>
      <c r="M99" s="180"/>
      <c r="N99" s="133">
        <f>ROUND(N88*T99,2)</f>
        <v>0</v>
      </c>
      <c r="O99" s="182"/>
      <c r="P99" s="182"/>
      <c r="Q99" s="182"/>
      <c r="R99" s="183"/>
      <c r="S99" s="184"/>
      <c r="T99" s="189"/>
      <c r="U99" s="190" t="s">
        <v>44</v>
      </c>
      <c r="V99" s="184"/>
      <c r="W99" s="184"/>
      <c r="X99" s="184"/>
      <c r="Y99" s="184"/>
      <c r="Z99" s="184"/>
      <c r="AA99" s="184"/>
      <c r="AB99" s="184"/>
      <c r="AC99" s="184"/>
      <c r="AD99" s="184"/>
      <c r="AE99" s="184"/>
      <c r="AF99" s="184"/>
      <c r="AG99" s="184"/>
      <c r="AH99" s="184"/>
      <c r="AI99" s="184"/>
      <c r="AJ99" s="184"/>
      <c r="AK99" s="184"/>
      <c r="AL99" s="184"/>
      <c r="AM99" s="184"/>
      <c r="AN99" s="184"/>
      <c r="AO99" s="184"/>
      <c r="AP99" s="184"/>
      <c r="AQ99" s="184"/>
      <c r="AR99" s="184"/>
      <c r="AS99" s="184"/>
      <c r="AT99" s="184"/>
      <c r="AU99" s="184"/>
      <c r="AV99" s="184"/>
      <c r="AW99" s="184"/>
      <c r="AX99" s="184"/>
      <c r="AY99" s="187" t="s">
        <v>150</v>
      </c>
      <c r="AZ99" s="184"/>
      <c r="BA99" s="184"/>
      <c r="BB99" s="184"/>
      <c r="BC99" s="184"/>
      <c r="BD99" s="184"/>
      <c r="BE99" s="188">
        <f>IF(U99="základná",N99,0)</f>
        <v>0</v>
      </c>
      <c r="BF99" s="188">
        <f>IF(U99="znížená",N99,0)</f>
        <v>0</v>
      </c>
      <c r="BG99" s="188">
        <f>IF(U99="zákl. prenesená",N99,0)</f>
        <v>0</v>
      </c>
      <c r="BH99" s="188">
        <f>IF(U99="zníž. prenesená",N99,0)</f>
        <v>0</v>
      </c>
      <c r="BI99" s="188">
        <f>IF(U99="nulová",N99,0)</f>
        <v>0</v>
      </c>
      <c r="BJ99" s="187" t="s">
        <v>86</v>
      </c>
      <c r="BK99" s="184"/>
      <c r="BL99" s="184"/>
      <c r="BM99" s="184"/>
    </row>
    <row r="100" s="1" customFormat="1">
      <c r="B100" s="48"/>
      <c r="C100" s="49"/>
      <c r="D100" s="49"/>
      <c r="E100" s="49"/>
      <c r="F100" s="49"/>
      <c r="G100" s="49"/>
      <c r="H100" s="49"/>
      <c r="I100" s="49"/>
      <c r="J100" s="49"/>
      <c r="K100" s="49"/>
      <c r="L100" s="49"/>
      <c r="M100" s="49"/>
      <c r="N100" s="49"/>
      <c r="O100" s="49"/>
      <c r="P100" s="49"/>
      <c r="Q100" s="49"/>
      <c r="R100" s="50"/>
    </row>
    <row r="101" s="1" customFormat="1" ht="29.28" customHeight="1">
      <c r="B101" s="48"/>
      <c r="C101" s="146" t="s">
        <v>115</v>
      </c>
      <c r="D101" s="147"/>
      <c r="E101" s="147"/>
      <c r="F101" s="147"/>
      <c r="G101" s="147"/>
      <c r="H101" s="147"/>
      <c r="I101" s="147"/>
      <c r="J101" s="147"/>
      <c r="K101" s="147"/>
      <c r="L101" s="148">
        <f>ROUND(SUM(N88+N93),2)</f>
        <v>0</v>
      </c>
      <c r="M101" s="148"/>
      <c r="N101" s="148"/>
      <c r="O101" s="148"/>
      <c r="P101" s="148"/>
      <c r="Q101" s="148"/>
      <c r="R101" s="50"/>
    </row>
    <row r="102" s="1" customFormat="1" ht="6.96" customHeight="1">
      <c r="B102" s="77"/>
      <c r="C102" s="78"/>
      <c r="D102" s="78"/>
      <c r="E102" s="78"/>
      <c r="F102" s="78"/>
      <c r="G102" s="78"/>
      <c r="H102" s="78"/>
      <c r="I102" s="78"/>
      <c r="J102" s="78"/>
      <c r="K102" s="78"/>
      <c r="L102" s="78"/>
      <c r="M102" s="78"/>
      <c r="N102" s="78"/>
      <c r="O102" s="78"/>
      <c r="P102" s="78"/>
      <c r="Q102" s="78"/>
      <c r="R102" s="79"/>
    </row>
    <row r="106" s="1" customFormat="1" ht="6.96" customHeight="1">
      <c r="B106" s="80"/>
      <c r="C106" s="81"/>
      <c r="D106" s="81"/>
      <c r="E106" s="81"/>
      <c r="F106" s="81"/>
      <c r="G106" s="81"/>
      <c r="H106" s="81"/>
      <c r="I106" s="81"/>
      <c r="J106" s="81"/>
      <c r="K106" s="81"/>
      <c r="L106" s="81"/>
      <c r="M106" s="81"/>
      <c r="N106" s="81"/>
      <c r="O106" s="81"/>
      <c r="P106" s="81"/>
      <c r="Q106" s="81"/>
      <c r="R106" s="82"/>
    </row>
    <row r="107" s="1" customFormat="1" ht="36.96" customHeight="1">
      <c r="B107" s="48"/>
      <c r="C107" s="29" t="s">
        <v>151</v>
      </c>
      <c r="D107" s="49"/>
      <c r="E107" s="49"/>
      <c r="F107" s="49"/>
      <c r="G107" s="49"/>
      <c r="H107" s="49"/>
      <c r="I107" s="49"/>
      <c r="J107" s="49"/>
      <c r="K107" s="49"/>
      <c r="L107" s="49"/>
      <c r="M107" s="49"/>
      <c r="N107" s="49"/>
      <c r="O107" s="49"/>
      <c r="P107" s="49"/>
      <c r="Q107" s="49"/>
      <c r="R107" s="50"/>
    </row>
    <row r="108" s="1" customFormat="1" ht="6.96" customHeight="1">
      <c r="B108" s="48"/>
      <c r="C108" s="49"/>
      <c r="D108" s="49"/>
      <c r="E108" s="49"/>
      <c r="F108" s="49"/>
      <c r="G108" s="49"/>
      <c r="H108" s="49"/>
      <c r="I108" s="49"/>
      <c r="J108" s="49"/>
      <c r="K108" s="49"/>
      <c r="L108" s="49"/>
      <c r="M108" s="49"/>
      <c r="N108" s="49"/>
      <c r="O108" s="49"/>
      <c r="P108" s="49"/>
      <c r="Q108" s="49"/>
      <c r="R108" s="50"/>
    </row>
    <row r="109" s="1" customFormat="1" ht="30" customHeight="1">
      <c r="B109" s="48"/>
      <c r="C109" s="40" t="s">
        <v>17</v>
      </c>
      <c r="D109" s="49"/>
      <c r="E109" s="49"/>
      <c r="F109" s="151" t="str">
        <f>F6</f>
        <v xml:space="preserve">Denný stacionár  Moravany nad Váhom</v>
      </c>
      <c r="G109" s="40"/>
      <c r="H109" s="40"/>
      <c r="I109" s="40"/>
      <c r="J109" s="40"/>
      <c r="K109" s="40"/>
      <c r="L109" s="40"/>
      <c r="M109" s="40"/>
      <c r="N109" s="40"/>
      <c r="O109" s="40"/>
      <c r="P109" s="40"/>
      <c r="Q109" s="49"/>
      <c r="R109" s="50"/>
    </row>
    <row r="110" s="1" customFormat="1" ht="36.96" customHeight="1">
      <c r="B110" s="48"/>
      <c r="C110" s="87" t="s">
        <v>122</v>
      </c>
      <c r="D110" s="49"/>
      <c r="E110" s="49"/>
      <c r="F110" s="89" t="str">
        <f>F7</f>
        <v>6 - Vykurovanie</v>
      </c>
      <c r="G110" s="49"/>
      <c r="H110" s="49"/>
      <c r="I110" s="49"/>
      <c r="J110" s="49"/>
      <c r="K110" s="49"/>
      <c r="L110" s="49"/>
      <c r="M110" s="49"/>
      <c r="N110" s="49"/>
      <c r="O110" s="49"/>
      <c r="P110" s="49"/>
      <c r="Q110" s="49"/>
      <c r="R110" s="50"/>
    </row>
    <row r="111" s="1" customFormat="1" ht="6.96" customHeight="1">
      <c r="B111" s="48"/>
      <c r="C111" s="49"/>
      <c r="D111" s="49"/>
      <c r="E111" s="49"/>
      <c r="F111" s="49"/>
      <c r="G111" s="49"/>
      <c r="H111" s="49"/>
      <c r="I111" s="49"/>
      <c r="J111" s="49"/>
      <c r="K111" s="49"/>
      <c r="L111" s="49"/>
      <c r="M111" s="49"/>
      <c r="N111" s="49"/>
      <c r="O111" s="49"/>
      <c r="P111" s="49"/>
      <c r="Q111" s="49"/>
      <c r="R111" s="50"/>
    </row>
    <row r="112" s="1" customFormat="1" ht="18" customHeight="1">
      <c r="B112" s="48"/>
      <c r="C112" s="40" t="s">
        <v>21</v>
      </c>
      <c r="D112" s="49"/>
      <c r="E112" s="49"/>
      <c r="F112" s="35" t="str">
        <f>F9</f>
        <v>Moravany nad Váhom</v>
      </c>
      <c r="G112" s="49"/>
      <c r="H112" s="49"/>
      <c r="I112" s="49"/>
      <c r="J112" s="49"/>
      <c r="K112" s="40" t="s">
        <v>23</v>
      </c>
      <c r="L112" s="49"/>
      <c r="M112" s="92" t="str">
        <f>IF(O9="","",O9)</f>
        <v>28. 5. 2019</v>
      </c>
      <c r="N112" s="92"/>
      <c r="O112" s="92"/>
      <c r="P112" s="92"/>
      <c r="Q112" s="49"/>
      <c r="R112" s="50"/>
    </row>
    <row r="113" s="1" customFormat="1" ht="6.96" customHeight="1">
      <c r="B113" s="48"/>
      <c r="C113" s="49"/>
      <c r="D113" s="49"/>
      <c r="E113" s="49"/>
      <c r="F113" s="49"/>
      <c r="G113" s="49"/>
      <c r="H113" s="49"/>
      <c r="I113" s="49"/>
      <c r="J113" s="49"/>
      <c r="K113" s="49"/>
      <c r="L113" s="49"/>
      <c r="M113" s="49"/>
      <c r="N113" s="49"/>
      <c r="O113" s="49"/>
      <c r="P113" s="49"/>
      <c r="Q113" s="49"/>
      <c r="R113" s="50"/>
    </row>
    <row r="114" s="1" customFormat="1">
      <c r="B114" s="48"/>
      <c r="C114" s="40" t="s">
        <v>25</v>
      </c>
      <c r="D114" s="49"/>
      <c r="E114" s="49"/>
      <c r="F114" s="35" t="str">
        <f>E12</f>
        <v>Obec Moravany nad Váhom</v>
      </c>
      <c r="G114" s="49"/>
      <c r="H114" s="49"/>
      <c r="I114" s="49"/>
      <c r="J114" s="49"/>
      <c r="K114" s="40" t="s">
        <v>31</v>
      </c>
      <c r="L114" s="49"/>
      <c r="M114" s="35" t="str">
        <f>E18</f>
        <v xml:space="preserve"> </v>
      </c>
      <c r="N114" s="35"/>
      <c r="O114" s="35"/>
      <c r="P114" s="35"/>
      <c r="Q114" s="35"/>
      <c r="R114" s="50"/>
    </row>
    <row r="115" s="1" customFormat="1" ht="14.4" customHeight="1">
      <c r="B115" s="48"/>
      <c r="C115" s="40" t="s">
        <v>29</v>
      </c>
      <c r="D115" s="49"/>
      <c r="E115" s="49"/>
      <c r="F115" s="35" t="str">
        <f>IF(E15="","",E15)</f>
        <v>Vyplň údaj</v>
      </c>
      <c r="G115" s="49"/>
      <c r="H115" s="49"/>
      <c r="I115" s="49"/>
      <c r="J115" s="49"/>
      <c r="K115" s="40" t="s">
        <v>35</v>
      </c>
      <c r="L115" s="49"/>
      <c r="M115" s="35" t="str">
        <f>E21</f>
        <v>Hulmanová Jana</v>
      </c>
      <c r="N115" s="35"/>
      <c r="O115" s="35"/>
      <c r="P115" s="35"/>
      <c r="Q115" s="35"/>
      <c r="R115" s="50"/>
    </row>
    <row r="116" s="1" customFormat="1" ht="10.32" customHeight="1">
      <c r="B116" s="48"/>
      <c r="C116" s="49"/>
      <c r="D116" s="49"/>
      <c r="E116" s="49"/>
      <c r="F116" s="49"/>
      <c r="G116" s="49"/>
      <c r="H116" s="49"/>
      <c r="I116" s="49"/>
      <c r="J116" s="49"/>
      <c r="K116" s="49"/>
      <c r="L116" s="49"/>
      <c r="M116" s="49"/>
      <c r="N116" s="49"/>
      <c r="O116" s="49"/>
      <c r="P116" s="49"/>
      <c r="Q116" s="49"/>
      <c r="R116" s="50"/>
    </row>
    <row r="117" s="8" customFormat="1" ht="29.28" customHeight="1">
      <c r="B117" s="191"/>
      <c r="C117" s="192" t="s">
        <v>152</v>
      </c>
      <c r="D117" s="193" t="s">
        <v>153</v>
      </c>
      <c r="E117" s="193" t="s">
        <v>59</v>
      </c>
      <c r="F117" s="193" t="s">
        <v>154</v>
      </c>
      <c r="G117" s="193"/>
      <c r="H117" s="193"/>
      <c r="I117" s="193"/>
      <c r="J117" s="193" t="s">
        <v>155</v>
      </c>
      <c r="K117" s="193" t="s">
        <v>156</v>
      </c>
      <c r="L117" s="193" t="s">
        <v>157</v>
      </c>
      <c r="M117" s="193"/>
      <c r="N117" s="193" t="s">
        <v>127</v>
      </c>
      <c r="O117" s="193"/>
      <c r="P117" s="193"/>
      <c r="Q117" s="194"/>
      <c r="R117" s="195"/>
      <c r="T117" s="102" t="s">
        <v>158</v>
      </c>
      <c r="U117" s="103" t="s">
        <v>41</v>
      </c>
      <c r="V117" s="103" t="s">
        <v>159</v>
      </c>
      <c r="W117" s="103" t="s">
        <v>160</v>
      </c>
      <c r="X117" s="103" t="s">
        <v>161</v>
      </c>
      <c r="Y117" s="103" t="s">
        <v>162</v>
      </c>
      <c r="Z117" s="103" t="s">
        <v>163</v>
      </c>
      <c r="AA117" s="104" t="s">
        <v>164</v>
      </c>
    </row>
    <row r="118" s="1" customFormat="1" ht="29.28" customHeight="1">
      <c r="B118" s="48"/>
      <c r="C118" s="106" t="s">
        <v>124</v>
      </c>
      <c r="D118" s="49"/>
      <c r="E118" s="49"/>
      <c r="F118" s="49"/>
      <c r="G118" s="49"/>
      <c r="H118" s="49"/>
      <c r="I118" s="49"/>
      <c r="J118" s="49"/>
      <c r="K118" s="49"/>
      <c r="L118" s="49"/>
      <c r="M118" s="49"/>
      <c r="N118" s="196">
        <f>BK118</f>
        <v>0</v>
      </c>
      <c r="O118" s="197"/>
      <c r="P118" s="197"/>
      <c r="Q118" s="197"/>
      <c r="R118" s="50"/>
      <c r="T118" s="105"/>
      <c r="U118" s="69"/>
      <c r="V118" s="69"/>
      <c r="W118" s="198">
        <f>W119+W122</f>
        <v>0</v>
      </c>
      <c r="X118" s="69"/>
      <c r="Y118" s="198">
        <f>Y119+Y122</f>
        <v>0</v>
      </c>
      <c r="Z118" s="69"/>
      <c r="AA118" s="199">
        <f>AA119+AA122</f>
        <v>0</v>
      </c>
      <c r="AT118" s="24" t="s">
        <v>76</v>
      </c>
      <c r="AU118" s="24" t="s">
        <v>129</v>
      </c>
      <c r="BK118" s="200">
        <f>BK119+BK122</f>
        <v>0</v>
      </c>
    </row>
    <row r="119" s="9" customFormat="1" ht="37.44" customHeight="1">
      <c r="B119" s="201"/>
      <c r="C119" s="202"/>
      <c r="D119" s="203" t="s">
        <v>135</v>
      </c>
      <c r="E119" s="203"/>
      <c r="F119" s="203"/>
      <c r="G119" s="203"/>
      <c r="H119" s="203"/>
      <c r="I119" s="203"/>
      <c r="J119" s="203"/>
      <c r="K119" s="203"/>
      <c r="L119" s="203"/>
      <c r="M119" s="203"/>
      <c r="N119" s="175">
        <f>BK119</f>
        <v>0</v>
      </c>
      <c r="O119" s="204"/>
      <c r="P119" s="204"/>
      <c r="Q119" s="204"/>
      <c r="R119" s="205"/>
      <c r="T119" s="206"/>
      <c r="U119" s="202"/>
      <c r="V119" s="202"/>
      <c r="W119" s="207">
        <f>W120</f>
        <v>0</v>
      </c>
      <c r="X119" s="202"/>
      <c r="Y119" s="207">
        <f>Y120</f>
        <v>0</v>
      </c>
      <c r="Z119" s="202"/>
      <c r="AA119" s="208">
        <f>AA120</f>
        <v>0</v>
      </c>
      <c r="AR119" s="209" t="s">
        <v>86</v>
      </c>
      <c r="AT119" s="210" t="s">
        <v>76</v>
      </c>
      <c r="AU119" s="210" t="s">
        <v>77</v>
      </c>
      <c r="AY119" s="209" t="s">
        <v>165</v>
      </c>
      <c r="BK119" s="211">
        <f>BK120</f>
        <v>0</v>
      </c>
    </row>
    <row r="120" s="9" customFormat="1" ht="19.92" customHeight="1">
      <c r="B120" s="201"/>
      <c r="C120" s="202"/>
      <c r="D120" s="212" t="s">
        <v>1737</v>
      </c>
      <c r="E120" s="212"/>
      <c r="F120" s="212"/>
      <c r="G120" s="212"/>
      <c r="H120" s="212"/>
      <c r="I120" s="212"/>
      <c r="J120" s="212"/>
      <c r="K120" s="212"/>
      <c r="L120" s="212"/>
      <c r="M120" s="212"/>
      <c r="N120" s="213">
        <f>BK120</f>
        <v>0</v>
      </c>
      <c r="O120" s="214"/>
      <c r="P120" s="214"/>
      <c r="Q120" s="214"/>
      <c r="R120" s="205"/>
      <c r="T120" s="206"/>
      <c r="U120" s="202"/>
      <c r="V120" s="202"/>
      <c r="W120" s="207">
        <f>W121</f>
        <v>0</v>
      </c>
      <c r="X120" s="202"/>
      <c r="Y120" s="207">
        <f>Y121</f>
        <v>0</v>
      </c>
      <c r="Z120" s="202"/>
      <c r="AA120" s="208">
        <f>AA121</f>
        <v>0</v>
      </c>
      <c r="AR120" s="209" t="s">
        <v>86</v>
      </c>
      <c r="AT120" s="210" t="s">
        <v>76</v>
      </c>
      <c r="AU120" s="210" t="s">
        <v>83</v>
      </c>
      <c r="AY120" s="209" t="s">
        <v>165</v>
      </c>
      <c r="BK120" s="211">
        <f>BK121</f>
        <v>0</v>
      </c>
    </row>
    <row r="121" s="1" customFormat="1" ht="16.5" customHeight="1">
      <c r="B121" s="179"/>
      <c r="C121" s="215" t="s">
        <v>83</v>
      </c>
      <c r="D121" s="215" t="s">
        <v>166</v>
      </c>
      <c r="E121" s="216" t="s">
        <v>83</v>
      </c>
      <c r="F121" s="217" t="s">
        <v>99</v>
      </c>
      <c r="G121" s="217"/>
      <c r="H121" s="217"/>
      <c r="I121" s="217"/>
      <c r="J121" s="218" t="s">
        <v>431</v>
      </c>
      <c r="K121" s="219">
        <v>1</v>
      </c>
      <c r="L121" s="220">
        <v>0</v>
      </c>
      <c r="M121" s="220"/>
      <c r="N121" s="219">
        <f>ROUND(L121*K121,3)</f>
        <v>0</v>
      </c>
      <c r="O121" s="219"/>
      <c r="P121" s="219"/>
      <c r="Q121" s="219"/>
      <c r="R121" s="183"/>
      <c r="T121" s="221" t="s">
        <v>5</v>
      </c>
      <c r="U121" s="58" t="s">
        <v>44</v>
      </c>
      <c r="V121" s="49"/>
      <c r="W121" s="222">
        <f>V121*K121</f>
        <v>0</v>
      </c>
      <c r="X121" s="222">
        <v>0</v>
      </c>
      <c r="Y121" s="222">
        <f>X121*K121</f>
        <v>0</v>
      </c>
      <c r="Z121" s="222">
        <v>0</v>
      </c>
      <c r="AA121" s="223">
        <f>Z121*K121</f>
        <v>0</v>
      </c>
      <c r="AR121" s="24" t="s">
        <v>299</v>
      </c>
      <c r="AT121" s="24" t="s">
        <v>166</v>
      </c>
      <c r="AU121" s="24" t="s">
        <v>86</v>
      </c>
      <c r="AY121" s="24" t="s">
        <v>165</v>
      </c>
      <c r="BE121" s="138">
        <f>IF(U121="základná",N121,0)</f>
        <v>0</v>
      </c>
      <c r="BF121" s="138">
        <f>IF(U121="znížená",N121,0)</f>
        <v>0</v>
      </c>
      <c r="BG121" s="138">
        <f>IF(U121="zákl. prenesená",N121,0)</f>
        <v>0</v>
      </c>
      <c r="BH121" s="138">
        <f>IF(U121="zníž. prenesená",N121,0)</f>
        <v>0</v>
      </c>
      <c r="BI121" s="138">
        <f>IF(U121="nulová",N121,0)</f>
        <v>0</v>
      </c>
      <c r="BJ121" s="24" t="s">
        <v>86</v>
      </c>
      <c r="BK121" s="224">
        <f>ROUND(L121*K121,3)</f>
        <v>0</v>
      </c>
      <c r="BL121" s="24" t="s">
        <v>299</v>
      </c>
      <c r="BM121" s="24" t="s">
        <v>1738</v>
      </c>
    </row>
    <row r="122" s="1" customFormat="1" ht="49.92" customHeight="1">
      <c r="B122" s="48"/>
      <c r="C122" s="49"/>
      <c r="D122" s="203" t="s">
        <v>454</v>
      </c>
      <c r="E122" s="49"/>
      <c r="F122" s="49"/>
      <c r="G122" s="49"/>
      <c r="H122" s="49"/>
      <c r="I122" s="49"/>
      <c r="J122" s="49"/>
      <c r="K122" s="49"/>
      <c r="L122" s="49"/>
      <c r="M122" s="49"/>
      <c r="N122" s="274">
        <f>BK122</f>
        <v>0</v>
      </c>
      <c r="O122" s="275"/>
      <c r="P122" s="275"/>
      <c r="Q122" s="275"/>
      <c r="R122" s="50"/>
      <c r="T122" s="276"/>
      <c r="U122" s="49"/>
      <c r="V122" s="49"/>
      <c r="W122" s="49"/>
      <c r="X122" s="49"/>
      <c r="Y122" s="49"/>
      <c r="Z122" s="49"/>
      <c r="AA122" s="96"/>
      <c r="AT122" s="24" t="s">
        <v>76</v>
      </c>
      <c r="AU122" s="24" t="s">
        <v>77</v>
      </c>
      <c r="AY122" s="24" t="s">
        <v>455</v>
      </c>
      <c r="BK122" s="224">
        <f>SUM(BK123:BK127)</f>
        <v>0</v>
      </c>
    </row>
    <row r="123" s="1" customFormat="1" ht="22.32" customHeight="1">
      <c r="B123" s="48"/>
      <c r="C123" s="277" t="s">
        <v>5</v>
      </c>
      <c r="D123" s="277" t="s">
        <v>166</v>
      </c>
      <c r="E123" s="278" t="s">
        <v>5</v>
      </c>
      <c r="F123" s="279" t="s">
        <v>5</v>
      </c>
      <c r="G123" s="279"/>
      <c r="H123" s="279"/>
      <c r="I123" s="279"/>
      <c r="J123" s="280" t="s">
        <v>5</v>
      </c>
      <c r="K123" s="220"/>
      <c r="L123" s="220"/>
      <c r="M123" s="281"/>
      <c r="N123" s="281">
        <f>BK123</f>
        <v>0</v>
      </c>
      <c r="O123" s="281"/>
      <c r="P123" s="281"/>
      <c r="Q123" s="281"/>
      <c r="R123" s="50"/>
      <c r="T123" s="221" t="s">
        <v>5</v>
      </c>
      <c r="U123" s="282" t="s">
        <v>44</v>
      </c>
      <c r="V123" s="49"/>
      <c r="W123" s="49"/>
      <c r="X123" s="49"/>
      <c r="Y123" s="49"/>
      <c r="Z123" s="49"/>
      <c r="AA123" s="96"/>
      <c r="AT123" s="24" t="s">
        <v>455</v>
      </c>
      <c r="AU123" s="24" t="s">
        <v>83</v>
      </c>
      <c r="AY123" s="24" t="s">
        <v>455</v>
      </c>
      <c r="BE123" s="138">
        <f>IF(U123="základná",N123,0)</f>
        <v>0</v>
      </c>
      <c r="BF123" s="138">
        <f>IF(U123="znížená",N123,0)</f>
        <v>0</v>
      </c>
      <c r="BG123" s="138">
        <f>IF(U123="zákl. prenesená",N123,0)</f>
        <v>0</v>
      </c>
      <c r="BH123" s="138">
        <f>IF(U123="zníž. prenesená",N123,0)</f>
        <v>0</v>
      </c>
      <c r="BI123" s="138">
        <f>IF(U123="nulová",N123,0)</f>
        <v>0</v>
      </c>
      <c r="BJ123" s="24" t="s">
        <v>86</v>
      </c>
      <c r="BK123" s="224">
        <f>L123*K123</f>
        <v>0</v>
      </c>
    </row>
    <row r="124" s="1" customFormat="1" ht="22.32" customHeight="1">
      <c r="B124" s="48"/>
      <c r="C124" s="277" t="s">
        <v>5</v>
      </c>
      <c r="D124" s="277" t="s">
        <v>166</v>
      </c>
      <c r="E124" s="278" t="s">
        <v>5</v>
      </c>
      <c r="F124" s="279" t="s">
        <v>5</v>
      </c>
      <c r="G124" s="279"/>
      <c r="H124" s="279"/>
      <c r="I124" s="279"/>
      <c r="J124" s="280" t="s">
        <v>5</v>
      </c>
      <c r="K124" s="220"/>
      <c r="L124" s="220"/>
      <c r="M124" s="281"/>
      <c r="N124" s="281">
        <f>BK124</f>
        <v>0</v>
      </c>
      <c r="O124" s="281"/>
      <c r="P124" s="281"/>
      <c r="Q124" s="281"/>
      <c r="R124" s="50"/>
      <c r="T124" s="221" t="s">
        <v>5</v>
      </c>
      <c r="U124" s="282" t="s">
        <v>44</v>
      </c>
      <c r="V124" s="49"/>
      <c r="W124" s="49"/>
      <c r="X124" s="49"/>
      <c r="Y124" s="49"/>
      <c r="Z124" s="49"/>
      <c r="AA124" s="96"/>
      <c r="AT124" s="24" t="s">
        <v>455</v>
      </c>
      <c r="AU124" s="24" t="s">
        <v>83</v>
      </c>
      <c r="AY124" s="24" t="s">
        <v>455</v>
      </c>
      <c r="BE124" s="138">
        <f>IF(U124="základná",N124,0)</f>
        <v>0</v>
      </c>
      <c r="BF124" s="138">
        <f>IF(U124="znížená",N124,0)</f>
        <v>0</v>
      </c>
      <c r="BG124" s="138">
        <f>IF(U124="zákl. prenesená",N124,0)</f>
        <v>0</v>
      </c>
      <c r="BH124" s="138">
        <f>IF(U124="zníž. prenesená",N124,0)</f>
        <v>0</v>
      </c>
      <c r="BI124" s="138">
        <f>IF(U124="nulová",N124,0)</f>
        <v>0</v>
      </c>
      <c r="BJ124" s="24" t="s">
        <v>86</v>
      </c>
      <c r="BK124" s="224">
        <f>L124*K124</f>
        <v>0</v>
      </c>
    </row>
    <row r="125" s="1" customFormat="1" ht="22.32" customHeight="1">
      <c r="B125" s="48"/>
      <c r="C125" s="277" t="s">
        <v>5</v>
      </c>
      <c r="D125" s="277" t="s">
        <v>166</v>
      </c>
      <c r="E125" s="278" t="s">
        <v>5</v>
      </c>
      <c r="F125" s="279" t="s">
        <v>5</v>
      </c>
      <c r="G125" s="279"/>
      <c r="H125" s="279"/>
      <c r="I125" s="279"/>
      <c r="J125" s="280" t="s">
        <v>5</v>
      </c>
      <c r="K125" s="220"/>
      <c r="L125" s="220"/>
      <c r="M125" s="281"/>
      <c r="N125" s="281">
        <f>BK125</f>
        <v>0</v>
      </c>
      <c r="O125" s="281"/>
      <c r="P125" s="281"/>
      <c r="Q125" s="281"/>
      <c r="R125" s="50"/>
      <c r="T125" s="221" t="s">
        <v>5</v>
      </c>
      <c r="U125" s="282" t="s">
        <v>44</v>
      </c>
      <c r="V125" s="49"/>
      <c r="W125" s="49"/>
      <c r="X125" s="49"/>
      <c r="Y125" s="49"/>
      <c r="Z125" s="49"/>
      <c r="AA125" s="96"/>
      <c r="AT125" s="24" t="s">
        <v>455</v>
      </c>
      <c r="AU125" s="24" t="s">
        <v>83</v>
      </c>
      <c r="AY125" s="24" t="s">
        <v>455</v>
      </c>
      <c r="BE125" s="138">
        <f>IF(U125="základná",N125,0)</f>
        <v>0</v>
      </c>
      <c r="BF125" s="138">
        <f>IF(U125="znížená",N125,0)</f>
        <v>0</v>
      </c>
      <c r="BG125" s="138">
        <f>IF(U125="zákl. prenesená",N125,0)</f>
        <v>0</v>
      </c>
      <c r="BH125" s="138">
        <f>IF(U125="zníž. prenesená",N125,0)</f>
        <v>0</v>
      </c>
      <c r="BI125" s="138">
        <f>IF(U125="nulová",N125,0)</f>
        <v>0</v>
      </c>
      <c r="BJ125" s="24" t="s">
        <v>86</v>
      </c>
      <c r="BK125" s="224">
        <f>L125*K125</f>
        <v>0</v>
      </c>
    </row>
    <row r="126" s="1" customFormat="1" ht="22.32" customHeight="1">
      <c r="B126" s="48"/>
      <c r="C126" s="277" t="s">
        <v>5</v>
      </c>
      <c r="D126" s="277" t="s">
        <v>166</v>
      </c>
      <c r="E126" s="278" t="s">
        <v>5</v>
      </c>
      <c r="F126" s="279" t="s">
        <v>5</v>
      </c>
      <c r="G126" s="279"/>
      <c r="H126" s="279"/>
      <c r="I126" s="279"/>
      <c r="J126" s="280" t="s">
        <v>5</v>
      </c>
      <c r="K126" s="220"/>
      <c r="L126" s="220"/>
      <c r="M126" s="281"/>
      <c r="N126" s="281">
        <f>BK126</f>
        <v>0</v>
      </c>
      <c r="O126" s="281"/>
      <c r="P126" s="281"/>
      <c r="Q126" s="281"/>
      <c r="R126" s="50"/>
      <c r="T126" s="221" t="s">
        <v>5</v>
      </c>
      <c r="U126" s="282" t="s">
        <v>44</v>
      </c>
      <c r="V126" s="49"/>
      <c r="W126" s="49"/>
      <c r="X126" s="49"/>
      <c r="Y126" s="49"/>
      <c r="Z126" s="49"/>
      <c r="AA126" s="96"/>
      <c r="AT126" s="24" t="s">
        <v>455</v>
      </c>
      <c r="AU126" s="24" t="s">
        <v>83</v>
      </c>
      <c r="AY126" s="24" t="s">
        <v>455</v>
      </c>
      <c r="BE126" s="138">
        <f>IF(U126="základná",N126,0)</f>
        <v>0</v>
      </c>
      <c r="BF126" s="138">
        <f>IF(U126="znížená",N126,0)</f>
        <v>0</v>
      </c>
      <c r="BG126" s="138">
        <f>IF(U126="zákl. prenesená",N126,0)</f>
        <v>0</v>
      </c>
      <c r="BH126" s="138">
        <f>IF(U126="zníž. prenesená",N126,0)</f>
        <v>0</v>
      </c>
      <c r="BI126" s="138">
        <f>IF(U126="nulová",N126,0)</f>
        <v>0</v>
      </c>
      <c r="BJ126" s="24" t="s">
        <v>86</v>
      </c>
      <c r="BK126" s="224">
        <f>L126*K126</f>
        <v>0</v>
      </c>
    </row>
    <row r="127" s="1" customFormat="1" ht="22.32" customHeight="1">
      <c r="B127" s="48"/>
      <c r="C127" s="277" t="s">
        <v>5</v>
      </c>
      <c r="D127" s="277" t="s">
        <v>166</v>
      </c>
      <c r="E127" s="278" t="s">
        <v>5</v>
      </c>
      <c r="F127" s="279" t="s">
        <v>5</v>
      </c>
      <c r="G127" s="279"/>
      <c r="H127" s="279"/>
      <c r="I127" s="279"/>
      <c r="J127" s="280" t="s">
        <v>5</v>
      </c>
      <c r="K127" s="220"/>
      <c r="L127" s="220"/>
      <c r="M127" s="281"/>
      <c r="N127" s="281">
        <f>BK127</f>
        <v>0</v>
      </c>
      <c r="O127" s="281"/>
      <c r="P127" s="281"/>
      <c r="Q127" s="281"/>
      <c r="R127" s="50"/>
      <c r="T127" s="221" t="s">
        <v>5</v>
      </c>
      <c r="U127" s="282" t="s">
        <v>44</v>
      </c>
      <c r="V127" s="74"/>
      <c r="W127" s="74"/>
      <c r="X127" s="74"/>
      <c r="Y127" s="74"/>
      <c r="Z127" s="74"/>
      <c r="AA127" s="76"/>
      <c r="AT127" s="24" t="s">
        <v>455</v>
      </c>
      <c r="AU127" s="24" t="s">
        <v>83</v>
      </c>
      <c r="AY127" s="24" t="s">
        <v>455</v>
      </c>
      <c r="BE127" s="138">
        <f>IF(U127="základná",N127,0)</f>
        <v>0</v>
      </c>
      <c r="BF127" s="138">
        <f>IF(U127="znížená",N127,0)</f>
        <v>0</v>
      </c>
      <c r="BG127" s="138">
        <f>IF(U127="zákl. prenesená",N127,0)</f>
        <v>0</v>
      </c>
      <c r="BH127" s="138">
        <f>IF(U127="zníž. prenesená",N127,0)</f>
        <v>0</v>
      </c>
      <c r="BI127" s="138">
        <f>IF(U127="nulová",N127,0)</f>
        <v>0</v>
      </c>
      <c r="BJ127" s="24" t="s">
        <v>86</v>
      </c>
      <c r="BK127" s="224">
        <f>L127*K127</f>
        <v>0</v>
      </c>
    </row>
    <row r="128" s="1" customFormat="1" ht="6.96" customHeight="1">
      <c r="B128" s="77"/>
      <c r="C128" s="78"/>
      <c r="D128" s="78"/>
      <c r="E128" s="78"/>
      <c r="F128" s="78"/>
      <c r="G128" s="78"/>
      <c r="H128" s="78"/>
      <c r="I128" s="78"/>
      <c r="J128" s="78"/>
      <c r="K128" s="78"/>
      <c r="L128" s="78"/>
      <c r="M128" s="78"/>
      <c r="N128" s="78"/>
      <c r="O128" s="78"/>
      <c r="P128" s="78"/>
      <c r="Q128" s="78"/>
      <c r="R128" s="79"/>
    </row>
  </sheetData>
  <mergeCells count="87">
    <mergeCell ref="C2:Q2"/>
    <mergeCell ref="C4:Q4"/>
    <mergeCell ref="F6:P6"/>
    <mergeCell ref="F7:P7"/>
    <mergeCell ref="O9:P9"/>
    <mergeCell ref="O11:P11"/>
    <mergeCell ref="O12:P12"/>
    <mergeCell ref="O14:P14"/>
    <mergeCell ref="E15:L15"/>
    <mergeCell ref="O15:P15"/>
    <mergeCell ref="O17:P17"/>
    <mergeCell ref="O18:P18"/>
    <mergeCell ref="O20:P20"/>
    <mergeCell ref="O21:P21"/>
    <mergeCell ref="E24:L24"/>
    <mergeCell ref="M27:P27"/>
    <mergeCell ref="M28:P28"/>
    <mergeCell ref="M30:P30"/>
    <mergeCell ref="H32:J32"/>
    <mergeCell ref="M32:P32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C76:Q76"/>
    <mergeCell ref="F78:P78"/>
    <mergeCell ref="F79:P79"/>
    <mergeCell ref="M81:P81"/>
    <mergeCell ref="M83:Q83"/>
    <mergeCell ref="M84:Q84"/>
    <mergeCell ref="C86:G86"/>
    <mergeCell ref="N86:Q86"/>
    <mergeCell ref="N88:Q88"/>
    <mergeCell ref="N89:Q89"/>
    <mergeCell ref="N90:Q90"/>
    <mergeCell ref="N91:Q91"/>
    <mergeCell ref="N93:Q93"/>
    <mergeCell ref="D94:H94"/>
    <mergeCell ref="N94:Q94"/>
    <mergeCell ref="D95:H95"/>
    <mergeCell ref="N95:Q95"/>
    <mergeCell ref="D96:H96"/>
    <mergeCell ref="N96:Q96"/>
    <mergeCell ref="D97:H97"/>
    <mergeCell ref="N97:Q97"/>
    <mergeCell ref="D98:H98"/>
    <mergeCell ref="N98:Q98"/>
    <mergeCell ref="N99:Q99"/>
    <mergeCell ref="L101:Q101"/>
    <mergeCell ref="C107:Q107"/>
    <mergeCell ref="F109:P109"/>
    <mergeCell ref="F110:P110"/>
    <mergeCell ref="M112:P112"/>
    <mergeCell ref="M114:Q114"/>
    <mergeCell ref="M115:Q115"/>
    <mergeCell ref="F117:I117"/>
    <mergeCell ref="L117:M117"/>
    <mergeCell ref="N117:Q117"/>
    <mergeCell ref="F121:I121"/>
    <mergeCell ref="L121:M121"/>
    <mergeCell ref="N121:Q121"/>
    <mergeCell ref="F123:I123"/>
    <mergeCell ref="L123:M123"/>
    <mergeCell ref="N123:Q123"/>
    <mergeCell ref="F124:I124"/>
    <mergeCell ref="L124:M124"/>
    <mergeCell ref="N124:Q124"/>
    <mergeCell ref="F125:I125"/>
    <mergeCell ref="L125:M125"/>
    <mergeCell ref="N125:Q125"/>
    <mergeCell ref="F126:I126"/>
    <mergeCell ref="L126:M126"/>
    <mergeCell ref="N126:Q126"/>
    <mergeCell ref="F127:I127"/>
    <mergeCell ref="L127:M127"/>
    <mergeCell ref="N127:Q127"/>
    <mergeCell ref="N118:Q118"/>
    <mergeCell ref="N119:Q119"/>
    <mergeCell ref="N120:Q120"/>
    <mergeCell ref="N122:Q122"/>
    <mergeCell ref="H1:K1"/>
    <mergeCell ref="S2:AC2"/>
  </mergeCells>
  <dataValidations count="2">
    <dataValidation type="list" allowBlank="1" showInputMessage="1" showErrorMessage="1" error="Povolené sú hodnoty K, M." sqref="D123:D128">
      <formula1>"K, M"</formula1>
    </dataValidation>
    <dataValidation type="list" allowBlank="1" showInputMessage="1" showErrorMessage="1" error="Povolené sú hodnoty základná, znížená, nulová." sqref="U123:U128">
      <formula1>"základná, znížená, nulová"</formula1>
    </dataValidation>
  </dataValidations>
  <hyperlinks>
    <hyperlink ref="F1:G1" location="C2" display="1) Krycí list rozpočtu"/>
    <hyperlink ref="H1:K1" location="C86" display="2) Rekapitulácia rozpočtu"/>
    <hyperlink ref="L1" location="C117" display="3) Rozpočet"/>
    <hyperlink ref="S1:T1" location="'Rekapitulácia stavby'!C2" display="Rekapitulácia stavby"/>
  </hyperlinks>
  <pageMargins left="0.5833333" right="0.5833333" top="0.5" bottom="0.4666667" header="0" footer="0"/>
  <pageSetup paperSize="9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1.17" customWidth="1"/>
    <col min="7" max="7" width="11.17" customWidth="1"/>
    <col min="8" max="8" width="12.5" customWidth="1"/>
    <col min="9" max="9" width="7" customWidth="1"/>
    <col min="10" max="10" width="5.17" customWidth="1"/>
    <col min="11" max="11" width="11.5" customWidth="1"/>
    <col min="12" max="12" width="12" customWidth="1"/>
    <col min="13" max="13" width="6" customWidth="1"/>
    <col min="14" max="14" width="6" customWidth="1"/>
    <col min="15" max="15" width="2" customWidth="1"/>
    <col min="16" max="16" width="12.5" customWidth="1"/>
    <col min="17" max="17" width="4.17" customWidth="1"/>
    <col min="18" max="18" width="1.67" customWidth="1"/>
    <col min="19" max="19" width="8.17" customWidth="1"/>
    <col min="20" max="20" width="29.67" hidden="1" customWidth="1"/>
    <col min="21" max="21" width="16.33" hidden="1" customWidth="1"/>
    <col min="22" max="22" width="12.33" hidden="1" customWidth="1"/>
    <col min="23" max="23" width="16.33" hidden="1" customWidth="1"/>
    <col min="24" max="24" width="12.17" hidden="1" customWidth="1"/>
    <col min="25" max="25" width="15" hidden="1" customWidth="1"/>
    <col min="26" max="26" width="11" hidden="1" customWidth="1"/>
    <col min="27" max="27" width="15" hidden="1" customWidth="1"/>
    <col min="28" max="28" width="16.33" hidden="1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149"/>
      <c r="B1" s="15"/>
      <c r="C1" s="15"/>
      <c r="D1" s="16" t="s">
        <v>1</v>
      </c>
      <c r="E1" s="15"/>
      <c r="F1" s="17" t="s">
        <v>116</v>
      </c>
      <c r="G1" s="17"/>
      <c r="H1" s="150" t="s">
        <v>117</v>
      </c>
      <c r="I1" s="150"/>
      <c r="J1" s="150"/>
      <c r="K1" s="150"/>
      <c r="L1" s="17" t="s">
        <v>118</v>
      </c>
      <c r="M1" s="15"/>
      <c r="N1" s="15"/>
      <c r="O1" s="16" t="s">
        <v>119</v>
      </c>
      <c r="P1" s="15"/>
      <c r="Q1" s="15"/>
      <c r="R1" s="15"/>
      <c r="S1" s="17" t="s">
        <v>120</v>
      </c>
      <c r="T1" s="17"/>
      <c r="U1" s="149"/>
      <c r="V1" s="149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</row>
    <row r="2" ht="36.96" customHeight="1">
      <c r="C2" s="21" t="s">
        <v>7</v>
      </c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  <c r="P2" s="22"/>
      <c r="Q2" s="22"/>
      <c r="S2" s="23" t="s">
        <v>8</v>
      </c>
      <c r="AT2" s="24" t="s">
        <v>103</v>
      </c>
    </row>
    <row r="3" ht="6.96" customHeight="1">
      <c r="B3" s="25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  <c r="Q3" s="26"/>
      <c r="R3" s="27"/>
      <c r="AT3" s="24" t="s">
        <v>77</v>
      </c>
    </row>
    <row r="4" ht="36.96" customHeight="1">
      <c r="B4" s="28"/>
      <c r="C4" s="29" t="s">
        <v>121</v>
      </c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1"/>
      <c r="T4" s="22" t="s">
        <v>12</v>
      </c>
      <c r="AT4" s="24" t="s">
        <v>6</v>
      </c>
    </row>
    <row r="5" ht="6.96" customHeight="1">
      <c r="B5" s="28"/>
      <c r="C5" s="33"/>
      <c r="D5" s="33"/>
      <c r="E5" s="33"/>
      <c r="F5" s="33"/>
      <c r="G5" s="33"/>
      <c r="H5" s="33"/>
      <c r="I5" s="33"/>
      <c r="J5" s="33"/>
      <c r="K5" s="33"/>
      <c r="L5" s="33"/>
      <c r="M5" s="33"/>
      <c r="N5" s="33"/>
      <c r="O5" s="33"/>
      <c r="P5" s="33"/>
      <c r="Q5" s="33"/>
      <c r="R5" s="31"/>
    </row>
    <row r="6" ht="25.44" customHeight="1">
      <c r="B6" s="28"/>
      <c r="C6" s="33"/>
      <c r="D6" s="40" t="s">
        <v>17</v>
      </c>
      <c r="E6" s="33"/>
      <c r="F6" s="151" t="str">
        <f>'Rekapitulácia stavby'!K6</f>
        <v xml:space="preserve">Denný stacionár  Moravany nad Váhom</v>
      </c>
      <c r="G6" s="40"/>
      <c r="H6" s="40"/>
      <c r="I6" s="40"/>
      <c r="J6" s="40"/>
      <c r="K6" s="40"/>
      <c r="L6" s="40"/>
      <c r="M6" s="40"/>
      <c r="N6" s="40"/>
      <c r="O6" s="40"/>
      <c r="P6" s="40"/>
      <c r="Q6" s="33"/>
      <c r="R6" s="31"/>
    </row>
    <row r="7" s="1" customFormat="1" ht="32.88" customHeight="1">
      <c r="B7" s="48"/>
      <c r="C7" s="49"/>
      <c r="D7" s="37" t="s">
        <v>122</v>
      </c>
      <c r="E7" s="49"/>
      <c r="F7" s="38" t="s">
        <v>1739</v>
      </c>
      <c r="G7" s="49"/>
      <c r="H7" s="49"/>
      <c r="I7" s="49"/>
      <c r="J7" s="49"/>
      <c r="K7" s="49"/>
      <c r="L7" s="49"/>
      <c r="M7" s="49"/>
      <c r="N7" s="49"/>
      <c r="O7" s="49"/>
      <c r="P7" s="49"/>
      <c r="Q7" s="49"/>
      <c r="R7" s="50"/>
    </row>
    <row r="8" s="1" customFormat="1" ht="14.4" customHeight="1">
      <c r="B8" s="48"/>
      <c r="C8" s="49"/>
      <c r="D8" s="40" t="s">
        <v>19</v>
      </c>
      <c r="E8" s="49"/>
      <c r="F8" s="35" t="s">
        <v>5</v>
      </c>
      <c r="G8" s="49"/>
      <c r="H8" s="49"/>
      <c r="I8" s="49"/>
      <c r="J8" s="49"/>
      <c r="K8" s="49"/>
      <c r="L8" s="49"/>
      <c r="M8" s="40" t="s">
        <v>20</v>
      </c>
      <c r="N8" s="49"/>
      <c r="O8" s="35" t="s">
        <v>5</v>
      </c>
      <c r="P8" s="49"/>
      <c r="Q8" s="49"/>
      <c r="R8" s="50"/>
    </row>
    <row r="9" s="1" customFormat="1" ht="14.4" customHeight="1">
      <c r="B9" s="48"/>
      <c r="C9" s="49"/>
      <c r="D9" s="40" t="s">
        <v>21</v>
      </c>
      <c r="E9" s="49"/>
      <c r="F9" s="35" t="s">
        <v>22</v>
      </c>
      <c r="G9" s="49"/>
      <c r="H9" s="49"/>
      <c r="I9" s="49"/>
      <c r="J9" s="49"/>
      <c r="K9" s="49"/>
      <c r="L9" s="49"/>
      <c r="M9" s="40" t="s">
        <v>23</v>
      </c>
      <c r="N9" s="49"/>
      <c r="O9" s="152" t="str">
        <f>'Rekapitulácia stavby'!AN8</f>
        <v>28. 5. 2019</v>
      </c>
      <c r="P9" s="92"/>
      <c r="Q9" s="49"/>
      <c r="R9" s="50"/>
    </row>
    <row r="10" s="1" customFormat="1" ht="10.8" customHeight="1">
      <c r="B10" s="48"/>
      <c r="C10" s="49"/>
      <c r="D10" s="49"/>
      <c r="E10" s="49"/>
      <c r="F10" s="49"/>
      <c r="G10" s="49"/>
      <c r="H10" s="49"/>
      <c r="I10" s="49"/>
      <c r="J10" s="49"/>
      <c r="K10" s="49"/>
      <c r="L10" s="49"/>
      <c r="M10" s="49"/>
      <c r="N10" s="49"/>
      <c r="O10" s="49"/>
      <c r="P10" s="49"/>
      <c r="Q10" s="49"/>
      <c r="R10" s="50"/>
    </row>
    <row r="11" s="1" customFormat="1" ht="14.4" customHeight="1">
      <c r="B11" s="48"/>
      <c r="C11" s="49"/>
      <c r="D11" s="40" t="s">
        <v>25</v>
      </c>
      <c r="E11" s="49"/>
      <c r="F11" s="49"/>
      <c r="G11" s="49"/>
      <c r="H11" s="49"/>
      <c r="I11" s="49"/>
      <c r="J11" s="49"/>
      <c r="K11" s="49"/>
      <c r="L11" s="49"/>
      <c r="M11" s="40" t="s">
        <v>26</v>
      </c>
      <c r="N11" s="49"/>
      <c r="O11" s="35" t="s">
        <v>5</v>
      </c>
      <c r="P11" s="35"/>
      <c r="Q11" s="49"/>
      <c r="R11" s="50"/>
    </row>
    <row r="12" s="1" customFormat="1" ht="18" customHeight="1">
      <c r="B12" s="48"/>
      <c r="C12" s="49"/>
      <c r="D12" s="49"/>
      <c r="E12" s="35" t="s">
        <v>27</v>
      </c>
      <c r="F12" s="49"/>
      <c r="G12" s="49"/>
      <c r="H12" s="49"/>
      <c r="I12" s="49"/>
      <c r="J12" s="49"/>
      <c r="K12" s="49"/>
      <c r="L12" s="49"/>
      <c r="M12" s="40" t="s">
        <v>28</v>
      </c>
      <c r="N12" s="49"/>
      <c r="O12" s="35" t="s">
        <v>5</v>
      </c>
      <c r="P12" s="35"/>
      <c r="Q12" s="49"/>
      <c r="R12" s="50"/>
    </row>
    <row r="13" s="1" customFormat="1" ht="6.96" customHeight="1">
      <c r="B13" s="48"/>
      <c r="C13" s="49"/>
      <c r="D13" s="49"/>
      <c r="E13" s="49"/>
      <c r="F13" s="49"/>
      <c r="G13" s="49"/>
      <c r="H13" s="49"/>
      <c r="I13" s="49"/>
      <c r="J13" s="49"/>
      <c r="K13" s="49"/>
      <c r="L13" s="49"/>
      <c r="M13" s="49"/>
      <c r="N13" s="49"/>
      <c r="O13" s="49"/>
      <c r="P13" s="49"/>
      <c r="Q13" s="49"/>
      <c r="R13" s="50"/>
    </row>
    <row r="14" s="1" customFormat="1" ht="14.4" customHeight="1">
      <c r="B14" s="48"/>
      <c r="C14" s="49"/>
      <c r="D14" s="40" t="s">
        <v>29</v>
      </c>
      <c r="E14" s="49"/>
      <c r="F14" s="49"/>
      <c r="G14" s="49"/>
      <c r="H14" s="49"/>
      <c r="I14" s="49"/>
      <c r="J14" s="49"/>
      <c r="K14" s="49"/>
      <c r="L14" s="49"/>
      <c r="M14" s="40" t="s">
        <v>26</v>
      </c>
      <c r="N14" s="49"/>
      <c r="O14" s="41" t="str">
        <f>IF('Rekapitulácia stavby'!AN13="","",'Rekapitulácia stavby'!AN13)</f>
        <v>Vyplň údaj</v>
      </c>
      <c r="P14" s="35"/>
      <c r="Q14" s="49"/>
      <c r="R14" s="50"/>
    </row>
    <row r="15" s="1" customFormat="1" ht="18" customHeight="1">
      <c r="B15" s="48"/>
      <c r="C15" s="49"/>
      <c r="D15" s="49"/>
      <c r="E15" s="41" t="str">
        <f>IF('Rekapitulácia stavby'!E14="","",'Rekapitulácia stavby'!E14)</f>
        <v>Vyplň údaj</v>
      </c>
      <c r="F15" s="153"/>
      <c r="G15" s="153"/>
      <c r="H15" s="153"/>
      <c r="I15" s="153"/>
      <c r="J15" s="153"/>
      <c r="K15" s="153"/>
      <c r="L15" s="153"/>
      <c r="M15" s="40" t="s">
        <v>28</v>
      </c>
      <c r="N15" s="49"/>
      <c r="O15" s="41" t="str">
        <f>IF('Rekapitulácia stavby'!AN14="","",'Rekapitulácia stavby'!AN14)</f>
        <v>Vyplň údaj</v>
      </c>
      <c r="P15" s="35"/>
      <c r="Q15" s="49"/>
      <c r="R15" s="50"/>
    </row>
    <row r="16" s="1" customFormat="1" ht="6.96" customHeight="1">
      <c r="B16" s="48"/>
      <c r="C16" s="49"/>
      <c r="D16" s="49"/>
      <c r="E16" s="49"/>
      <c r="F16" s="49"/>
      <c r="G16" s="49"/>
      <c r="H16" s="49"/>
      <c r="I16" s="49"/>
      <c r="J16" s="49"/>
      <c r="K16" s="49"/>
      <c r="L16" s="49"/>
      <c r="M16" s="49"/>
      <c r="N16" s="49"/>
      <c r="O16" s="49"/>
      <c r="P16" s="49"/>
      <c r="Q16" s="49"/>
      <c r="R16" s="50"/>
    </row>
    <row r="17" s="1" customFormat="1" ht="14.4" customHeight="1">
      <c r="B17" s="48"/>
      <c r="C17" s="49"/>
      <c r="D17" s="40" t="s">
        <v>31</v>
      </c>
      <c r="E17" s="49"/>
      <c r="F17" s="49"/>
      <c r="G17" s="49"/>
      <c r="H17" s="49"/>
      <c r="I17" s="49"/>
      <c r="J17" s="49"/>
      <c r="K17" s="49"/>
      <c r="L17" s="49"/>
      <c r="M17" s="40" t="s">
        <v>26</v>
      </c>
      <c r="N17" s="49"/>
      <c r="O17" s="35" t="str">
        <f>IF('Rekapitulácia stavby'!AN16="","",'Rekapitulácia stavby'!AN16)</f>
        <v/>
      </c>
      <c r="P17" s="35"/>
      <c r="Q17" s="49"/>
      <c r="R17" s="50"/>
    </row>
    <row r="18" s="1" customFormat="1" ht="18" customHeight="1">
      <c r="B18" s="48"/>
      <c r="C18" s="49"/>
      <c r="D18" s="49"/>
      <c r="E18" s="35" t="str">
        <f>IF('Rekapitulácia stavby'!E17="","",'Rekapitulácia stavby'!E17)</f>
        <v xml:space="preserve"> </v>
      </c>
      <c r="F18" s="49"/>
      <c r="G18" s="49"/>
      <c r="H18" s="49"/>
      <c r="I18" s="49"/>
      <c r="J18" s="49"/>
      <c r="K18" s="49"/>
      <c r="L18" s="49"/>
      <c r="M18" s="40" t="s">
        <v>28</v>
      </c>
      <c r="N18" s="49"/>
      <c r="O18" s="35" t="str">
        <f>IF('Rekapitulácia stavby'!AN17="","",'Rekapitulácia stavby'!AN17)</f>
        <v/>
      </c>
      <c r="P18" s="35"/>
      <c r="Q18" s="49"/>
      <c r="R18" s="50"/>
    </row>
    <row r="19" s="1" customFormat="1" ht="6.96" customHeight="1">
      <c r="B19" s="48"/>
      <c r="C19" s="49"/>
      <c r="D19" s="49"/>
      <c r="E19" s="49"/>
      <c r="F19" s="49"/>
      <c r="G19" s="49"/>
      <c r="H19" s="49"/>
      <c r="I19" s="49"/>
      <c r="J19" s="49"/>
      <c r="K19" s="49"/>
      <c r="L19" s="49"/>
      <c r="M19" s="49"/>
      <c r="N19" s="49"/>
      <c r="O19" s="49"/>
      <c r="P19" s="49"/>
      <c r="Q19" s="49"/>
      <c r="R19" s="50"/>
    </row>
    <row r="20" s="1" customFormat="1" ht="14.4" customHeight="1">
      <c r="B20" s="48"/>
      <c r="C20" s="49"/>
      <c r="D20" s="40" t="s">
        <v>35</v>
      </c>
      <c r="E20" s="49"/>
      <c r="F20" s="49"/>
      <c r="G20" s="49"/>
      <c r="H20" s="49"/>
      <c r="I20" s="49"/>
      <c r="J20" s="49"/>
      <c r="K20" s="49"/>
      <c r="L20" s="49"/>
      <c r="M20" s="40" t="s">
        <v>26</v>
      </c>
      <c r="N20" s="49"/>
      <c r="O20" s="35" t="str">
        <f>IF('Rekapitulácia stavby'!AN19="","",'Rekapitulácia stavby'!AN19)</f>
        <v/>
      </c>
      <c r="P20" s="35"/>
      <c r="Q20" s="49"/>
      <c r="R20" s="50"/>
    </row>
    <row r="21" s="1" customFormat="1" ht="18" customHeight="1">
      <c r="B21" s="48"/>
      <c r="C21" s="49"/>
      <c r="D21" s="49"/>
      <c r="E21" s="35" t="str">
        <f>IF('Rekapitulácia stavby'!E20="","",'Rekapitulácia stavby'!E20)</f>
        <v>Hulmanová Jana</v>
      </c>
      <c r="F21" s="49"/>
      <c r="G21" s="49"/>
      <c r="H21" s="49"/>
      <c r="I21" s="49"/>
      <c r="J21" s="49"/>
      <c r="K21" s="49"/>
      <c r="L21" s="49"/>
      <c r="M21" s="40" t="s">
        <v>28</v>
      </c>
      <c r="N21" s="49"/>
      <c r="O21" s="35" t="str">
        <f>IF('Rekapitulácia stavby'!AN20="","",'Rekapitulácia stavby'!AN20)</f>
        <v/>
      </c>
      <c r="P21" s="35"/>
      <c r="Q21" s="49"/>
      <c r="R21" s="50"/>
    </row>
    <row r="22" s="1" customFormat="1" ht="6.96" customHeight="1">
      <c r="B22" s="48"/>
      <c r="C22" s="49"/>
      <c r="D22" s="49"/>
      <c r="E22" s="49"/>
      <c r="F22" s="49"/>
      <c r="G22" s="49"/>
      <c r="H22" s="49"/>
      <c r="I22" s="49"/>
      <c r="J22" s="49"/>
      <c r="K22" s="49"/>
      <c r="L22" s="49"/>
      <c r="M22" s="49"/>
      <c r="N22" s="49"/>
      <c r="O22" s="49"/>
      <c r="P22" s="49"/>
      <c r="Q22" s="49"/>
      <c r="R22" s="50"/>
    </row>
    <row r="23" s="1" customFormat="1" ht="14.4" customHeight="1">
      <c r="B23" s="48"/>
      <c r="C23" s="49"/>
      <c r="D23" s="40" t="s">
        <v>37</v>
      </c>
      <c r="E23" s="49"/>
      <c r="F23" s="49"/>
      <c r="G23" s="49"/>
      <c r="H23" s="49"/>
      <c r="I23" s="49"/>
      <c r="J23" s="49"/>
      <c r="K23" s="49"/>
      <c r="L23" s="49"/>
      <c r="M23" s="49"/>
      <c r="N23" s="49"/>
      <c r="O23" s="49"/>
      <c r="P23" s="49"/>
      <c r="Q23" s="49"/>
      <c r="R23" s="50"/>
    </row>
    <row r="24" s="1" customFormat="1" ht="16.5" customHeight="1">
      <c r="B24" s="48"/>
      <c r="C24" s="49"/>
      <c r="D24" s="49"/>
      <c r="E24" s="44" t="s">
        <v>5</v>
      </c>
      <c r="F24" s="44"/>
      <c r="G24" s="44"/>
      <c r="H24" s="44"/>
      <c r="I24" s="44"/>
      <c r="J24" s="44"/>
      <c r="K24" s="44"/>
      <c r="L24" s="44"/>
      <c r="M24" s="49"/>
      <c r="N24" s="49"/>
      <c r="O24" s="49"/>
      <c r="P24" s="49"/>
      <c r="Q24" s="49"/>
      <c r="R24" s="50"/>
    </row>
    <row r="25" s="1" customFormat="1" ht="6.96" customHeight="1">
      <c r="B25" s="48"/>
      <c r="C25" s="49"/>
      <c r="D25" s="49"/>
      <c r="E25" s="49"/>
      <c r="F25" s="49"/>
      <c r="G25" s="49"/>
      <c r="H25" s="49"/>
      <c r="I25" s="49"/>
      <c r="J25" s="49"/>
      <c r="K25" s="49"/>
      <c r="L25" s="49"/>
      <c r="M25" s="49"/>
      <c r="N25" s="49"/>
      <c r="O25" s="49"/>
      <c r="P25" s="49"/>
      <c r="Q25" s="49"/>
      <c r="R25" s="50"/>
    </row>
    <row r="26" s="1" customFormat="1" ht="6.96" customHeight="1">
      <c r="B26" s="48"/>
      <c r="C26" s="49"/>
      <c r="D26" s="69"/>
      <c r="E26" s="69"/>
      <c r="F26" s="69"/>
      <c r="G26" s="69"/>
      <c r="H26" s="69"/>
      <c r="I26" s="69"/>
      <c r="J26" s="69"/>
      <c r="K26" s="69"/>
      <c r="L26" s="69"/>
      <c r="M26" s="69"/>
      <c r="N26" s="69"/>
      <c r="O26" s="69"/>
      <c r="P26" s="69"/>
      <c r="Q26" s="49"/>
      <c r="R26" s="50"/>
    </row>
    <row r="27" s="1" customFormat="1" ht="14.4" customHeight="1">
      <c r="B27" s="48"/>
      <c r="C27" s="49"/>
      <c r="D27" s="154" t="s">
        <v>124</v>
      </c>
      <c r="E27" s="49"/>
      <c r="F27" s="49"/>
      <c r="G27" s="49"/>
      <c r="H27" s="49"/>
      <c r="I27" s="49"/>
      <c r="J27" s="49"/>
      <c r="K27" s="49"/>
      <c r="L27" s="49"/>
      <c r="M27" s="47">
        <f>N88</f>
        <v>0</v>
      </c>
      <c r="N27" s="47"/>
      <c r="O27" s="47"/>
      <c r="P27" s="47"/>
      <c r="Q27" s="49"/>
      <c r="R27" s="50"/>
    </row>
    <row r="28" s="1" customFormat="1" ht="14.4" customHeight="1">
      <c r="B28" s="48"/>
      <c r="C28" s="49"/>
      <c r="D28" s="46" t="s">
        <v>110</v>
      </c>
      <c r="E28" s="49"/>
      <c r="F28" s="49"/>
      <c r="G28" s="49"/>
      <c r="H28" s="49"/>
      <c r="I28" s="49"/>
      <c r="J28" s="49"/>
      <c r="K28" s="49"/>
      <c r="L28" s="49"/>
      <c r="M28" s="47">
        <f>N93</f>
        <v>0</v>
      </c>
      <c r="N28" s="47"/>
      <c r="O28" s="47"/>
      <c r="P28" s="47"/>
      <c r="Q28" s="49"/>
      <c r="R28" s="50"/>
    </row>
    <row r="29" s="1" customFormat="1" ht="6.96" customHeight="1">
      <c r="B29" s="48"/>
      <c r="C29" s="49"/>
      <c r="D29" s="49"/>
      <c r="E29" s="49"/>
      <c r="F29" s="49"/>
      <c r="G29" s="49"/>
      <c r="H29" s="49"/>
      <c r="I29" s="49"/>
      <c r="J29" s="49"/>
      <c r="K29" s="49"/>
      <c r="L29" s="49"/>
      <c r="M29" s="49"/>
      <c r="N29" s="49"/>
      <c r="O29" s="49"/>
      <c r="P29" s="49"/>
      <c r="Q29" s="49"/>
      <c r="R29" s="50"/>
    </row>
    <row r="30" s="1" customFormat="1" ht="25.44" customHeight="1">
      <c r="B30" s="48"/>
      <c r="C30" s="49"/>
      <c r="D30" s="155" t="s">
        <v>40</v>
      </c>
      <c r="E30" s="49"/>
      <c r="F30" s="49"/>
      <c r="G30" s="49"/>
      <c r="H30" s="49"/>
      <c r="I30" s="49"/>
      <c r="J30" s="49"/>
      <c r="K30" s="49"/>
      <c r="L30" s="49"/>
      <c r="M30" s="156">
        <f>ROUND(M27+M28,2)</f>
        <v>0</v>
      </c>
      <c r="N30" s="49"/>
      <c r="O30" s="49"/>
      <c r="P30" s="49"/>
      <c r="Q30" s="49"/>
      <c r="R30" s="50"/>
    </row>
    <row r="31" s="1" customFormat="1" ht="6.96" customHeight="1">
      <c r="B31" s="48"/>
      <c r="C31" s="49"/>
      <c r="D31" s="69"/>
      <c r="E31" s="69"/>
      <c r="F31" s="69"/>
      <c r="G31" s="69"/>
      <c r="H31" s="69"/>
      <c r="I31" s="69"/>
      <c r="J31" s="69"/>
      <c r="K31" s="69"/>
      <c r="L31" s="69"/>
      <c r="M31" s="69"/>
      <c r="N31" s="69"/>
      <c r="O31" s="69"/>
      <c r="P31" s="69"/>
      <c r="Q31" s="49"/>
      <c r="R31" s="50"/>
    </row>
    <row r="32" s="1" customFormat="1" ht="14.4" customHeight="1">
      <c r="B32" s="48"/>
      <c r="C32" s="49"/>
      <c r="D32" s="56" t="s">
        <v>41</v>
      </c>
      <c r="E32" s="56" t="s">
        <v>42</v>
      </c>
      <c r="F32" s="57">
        <v>0.20000000000000001</v>
      </c>
      <c r="G32" s="157" t="s">
        <v>43</v>
      </c>
      <c r="H32" s="158">
        <f>ROUND((((SUM(BE93:BE100)+SUM(BE118:BE121))+SUM(BE123:BE127))),2)</f>
        <v>0</v>
      </c>
      <c r="I32" s="49"/>
      <c r="J32" s="49"/>
      <c r="K32" s="49"/>
      <c r="L32" s="49"/>
      <c r="M32" s="158">
        <f>ROUND(((ROUND((SUM(BE93:BE100)+SUM(BE118:BE121)), 2)*F32)+SUM(BE123:BE127)*F32),2)</f>
        <v>0</v>
      </c>
      <c r="N32" s="49"/>
      <c r="O32" s="49"/>
      <c r="P32" s="49"/>
      <c r="Q32" s="49"/>
      <c r="R32" s="50"/>
    </row>
    <row r="33" s="1" customFormat="1" ht="14.4" customHeight="1">
      <c r="B33" s="48"/>
      <c r="C33" s="49"/>
      <c r="D33" s="49"/>
      <c r="E33" s="56" t="s">
        <v>44</v>
      </c>
      <c r="F33" s="57">
        <v>0.20000000000000001</v>
      </c>
      <c r="G33" s="157" t="s">
        <v>43</v>
      </c>
      <c r="H33" s="158">
        <f>ROUND((((SUM(BF93:BF100)+SUM(BF118:BF121))+SUM(BF123:BF127))),2)</f>
        <v>0</v>
      </c>
      <c r="I33" s="49"/>
      <c r="J33" s="49"/>
      <c r="K33" s="49"/>
      <c r="L33" s="49"/>
      <c r="M33" s="158">
        <f>ROUND(((ROUND((SUM(BF93:BF100)+SUM(BF118:BF121)), 2)*F33)+SUM(BF123:BF127)*F33),2)</f>
        <v>0</v>
      </c>
      <c r="N33" s="49"/>
      <c r="O33" s="49"/>
      <c r="P33" s="49"/>
      <c r="Q33" s="49"/>
      <c r="R33" s="50"/>
    </row>
    <row r="34" hidden="1" s="1" customFormat="1" ht="14.4" customHeight="1">
      <c r="B34" s="48"/>
      <c r="C34" s="49"/>
      <c r="D34" s="49"/>
      <c r="E34" s="56" t="s">
        <v>45</v>
      </c>
      <c r="F34" s="57">
        <v>0.20000000000000001</v>
      </c>
      <c r="G34" s="157" t="s">
        <v>43</v>
      </c>
      <c r="H34" s="158">
        <f>ROUND((((SUM(BG93:BG100)+SUM(BG118:BG121))+SUM(BG123:BG127))),2)</f>
        <v>0</v>
      </c>
      <c r="I34" s="49"/>
      <c r="J34" s="49"/>
      <c r="K34" s="49"/>
      <c r="L34" s="49"/>
      <c r="M34" s="158">
        <v>0</v>
      </c>
      <c r="N34" s="49"/>
      <c r="O34" s="49"/>
      <c r="P34" s="49"/>
      <c r="Q34" s="49"/>
      <c r="R34" s="50"/>
    </row>
    <row r="35" hidden="1" s="1" customFormat="1" ht="14.4" customHeight="1">
      <c r="B35" s="48"/>
      <c r="C35" s="49"/>
      <c r="D35" s="49"/>
      <c r="E35" s="56" t="s">
        <v>46</v>
      </c>
      <c r="F35" s="57">
        <v>0.20000000000000001</v>
      </c>
      <c r="G35" s="157" t="s">
        <v>43</v>
      </c>
      <c r="H35" s="158">
        <f>ROUND((((SUM(BH93:BH100)+SUM(BH118:BH121))+SUM(BH123:BH127))),2)</f>
        <v>0</v>
      </c>
      <c r="I35" s="49"/>
      <c r="J35" s="49"/>
      <c r="K35" s="49"/>
      <c r="L35" s="49"/>
      <c r="M35" s="158">
        <v>0</v>
      </c>
      <c r="N35" s="49"/>
      <c r="O35" s="49"/>
      <c r="P35" s="49"/>
      <c r="Q35" s="49"/>
      <c r="R35" s="50"/>
    </row>
    <row r="36" hidden="1" s="1" customFormat="1" ht="14.4" customHeight="1">
      <c r="B36" s="48"/>
      <c r="C36" s="49"/>
      <c r="D36" s="49"/>
      <c r="E36" s="56" t="s">
        <v>47</v>
      </c>
      <c r="F36" s="57">
        <v>0</v>
      </c>
      <c r="G36" s="157" t="s">
        <v>43</v>
      </c>
      <c r="H36" s="158">
        <f>ROUND((((SUM(BI93:BI100)+SUM(BI118:BI121))+SUM(BI123:BI127))),2)</f>
        <v>0</v>
      </c>
      <c r="I36" s="49"/>
      <c r="J36" s="49"/>
      <c r="K36" s="49"/>
      <c r="L36" s="49"/>
      <c r="M36" s="158">
        <v>0</v>
      </c>
      <c r="N36" s="49"/>
      <c r="O36" s="49"/>
      <c r="P36" s="49"/>
      <c r="Q36" s="49"/>
      <c r="R36" s="50"/>
    </row>
    <row r="37" s="1" customFormat="1" ht="6.96" customHeight="1">
      <c r="B37" s="48"/>
      <c r="C37" s="49"/>
      <c r="D37" s="49"/>
      <c r="E37" s="49"/>
      <c r="F37" s="49"/>
      <c r="G37" s="49"/>
      <c r="H37" s="49"/>
      <c r="I37" s="49"/>
      <c r="J37" s="49"/>
      <c r="K37" s="49"/>
      <c r="L37" s="49"/>
      <c r="M37" s="49"/>
      <c r="N37" s="49"/>
      <c r="O37" s="49"/>
      <c r="P37" s="49"/>
      <c r="Q37" s="49"/>
      <c r="R37" s="50"/>
    </row>
    <row r="38" s="1" customFormat="1" ht="25.44" customHeight="1">
      <c r="B38" s="48"/>
      <c r="C38" s="147"/>
      <c r="D38" s="159" t="s">
        <v>48</v>
      </c>
      <c r="E38" s="99"/>
      <c r="F38" s="99"/>
      <c r="G38" s="160" t="s">
        <v>49</v>
      </c>
      <c r="H38" s="161" t="s">
        <v>50</v>
      </c>
      <c r="I38" s="99"/>
      <c r="J38" s="99"/>
      <c r="K38" s="99"/>
      <c r="L38" s="162">
        <f>SUM(M30:M36)</f>
        <v>0</v>
      </c>
      <c r="M38" s="162"/>
      <c r="N38" s="162"/>
      <c r="O38" s="162"/>
      <c r="P38" s="163"/>
      <c r="Q38" s="147"/>
      <c r="R38" s="50"/>
    </row>
    <row r="39" s="1" customFormat="1" ht="14.4" customHeight="1">
      <c r="B39" s="48"/>
      <c r="C39" s="49"/>
      <c r="D39" s="49"/>
      <c r="E39" s="49"/>
      <c r="F39" s="49"/>
      <c r="G39" s="49"/>
      <c r="H39" s="49"/>
      <c r="I39" s="49"/>
      <c r="J39" s="49"/>
      <c r="K39" s="49"/>
      <c r="L39" s="49"/>
      <c r="M39" s="49"/>
      <c r="N39" s="49"/>
      <c r="O39" s="49"/>
      <c r="P39" s="49"/>
      <c r="Q39" s="49"/>
      <c r="R39" s="50"/>
    </row>
    <row r="40" s="1" customFormat="1" ht="14.4" customHeight="1">
      <c r="B40" s="48"/>
      <c r="C40" s="49"/>
      <c r="D40" s="49"/>
      <c r="E40" s="49"/>
      <c r="F40" s="49"/>
      <c r="G40" s="49"/>
      <c r="H40" s="49"/>
      <c r="I40" s="49"/>
      <c r="J40" s="49"/>
      <c r="K40" s="49"/>
      <c r="L40" s="49"/>
      <c r="M40" s="49"/>
      <c r="N40" s="49"/>
      <c r="O40" s="49"/>
      <c r="P40" s="49"/>
      <c r="Q40" s="49"/>
      <c r="R40" s="50"/>
    </row>
    <row r="41">
      <c r="B41" s="28"/>
      <c r="C41" s="33"/>
      <c r="D41" s="33"/>
      <c r="E41" s="33"/>
      <c r="F41" s="33"/>
      <c r="G41" s="33"/>
      <c r="H41" s="33"/>
      <c r="I41" s="33"/>
      <c r="J41" s="33"/>
      <c r="K41" s="33"/>
      <c r="L41" s="33"/>
      <c r="M41" s="33"/>
      <c r="N41" s="33"/>
      <c r="O41" s="33"/>
      <c r="P41" s="33"/>
      <c r="Q41" s="33"/>
      <c r="R41" s="31"/>
    </row>
    <row r="42">
      <c r="B42" s="28"/>
      <c r="C42" s="33"/>
      <c r="D42" s="33"/>
      <c r="E42" s="33"/>
      <c r="F42" s="33"/>
      <c r="G42" s="33"/>
      <c r="H42" s="33"/>
      <c r="I42" s="33"/>
      <c r="J42" s="33"/>
      <c r="K42" s="33"/>
      <c r="L42" s="33"/>
      <c r="M42" s="33"/>
      <c r="N42" s="33"/>
      <c r="O42" s="33"/>
      <c r="P42" s="33"/>
      <c r="Q42" s="33"/>
      <c r="R42" s="31"/>
    </row>
    <row r="43">
      <c r="B43" s="28"/>
      <c r="C43" s="33"/>
      <c r="D43" s="33"/>
      <c r="E43" s="33"/>
      <c r="F43" s="33"/>
      <c r="G43" s="33"/>
      <c r="H43" s="33"/>
      <c r="I43" s="33"/>
      <c r="J43" s="33"/>
      <c r="K43" s="33"/>
      <c r="L43" s="33"/>
      <c r="M43" s="33"/>
      <c r="N43" s="33"/>
      <c r="O43" s="33"/>
      <c r="P43" s="33"/>
      <c r="Q43" s="33"/>
      <c r="R43" s="31"/>
    </row>
    <row r="44">
      <c r="B44" s="28"/>
      <c r="C44" s="33"/>
      <c r="D44" s="33"/>
      <c r="E44" s="33"/>
      <c r="F44" s="33"/>
      <c r="G44" s="33"/>
      <c r="H44" s="33"/>
      <c r="I44" s="33"/>
      <c r="J44" s="33"/>
      <c r="K44" s="33"/>
      <c r="L44" s="33"/>
      <c r="M44" s="33"/>
      <c r="N44" s="33"/>
      <c r="O44" s="33"/>
      <c r="P44" s="33"/>
      <c r="Q44" s="33"/>
      <c r="R44" s="31"/>
    </row>
    <row r="45">
      <c r="B45" s="28"/>
      <c r="C45" s="33"/>
      <c r="D45" s="33"/>
      <c r="E45" s="33"/>
      <c r="F45" s="33"/>
      <c r="G45" s="33"/>
      <c r="H45" s="33"/>
      <c r="I45" s="33"/>
      <c r="J45" s="33"/>
      <c r="K45" s="33"/>
      <c r="L45" s="33"/>
      <c r="M45" s="33"/>
      <c r="N45" s="33"/>
      <c r="O45" s="33"/>
      <c r="P45" s="33"/>
      <c r="Q45" s="33"/>
      <c r="R45" s="31"/>
    </row>
    <row r="46">
      <c r="B46" s="28"/>
      <c r="C46" s="33"/>
      <c r="D46" s="33"/>
      <c r="E46" s="33"/>
      <c r="F46" s="33"/>
      <c r="G46" s="33"/>
      <c r="H46" s="33"/>
      <c r="I46" s="33"/>
      <c r="J46" s="33"/>
      <c r="K46" s="33"/>
      <c r="L46" s="33"/>
      <c r="M46" s="33"/>
      <c r="N46" s="33"/>
      <c r="O46" s="33"/>
      <c r="P46" s="33"/>
      <c r="Q46" s="33"/>
      <c r="R46" s="31"/>
    </row>
    <row r="47">
      <c r="B47" s="28"/>
      <c r="C47" s="33"/>
      <c r="D47" s="33"/>
      <c r="E47" s="33"/>
      <c r="F47" s="33"/>
      <c r="G47" s="33"/>
      <c r="H47" s="33"/>
      <c r="I47" s="33"/>
      <c r="J47" s="33"/>
      <c r="K47" s="33"/>
      <c r="L47" s="33"/>
      <c r="M47" s="33"/>
      <c r="N47" s="33"/>
      <c r="O47" s="33"/>
      <c r="P47" s="33"/>
      <c r="Q47" s="33"/>
      <c r="R47" s="31"/>
    </row>
    <row r="48">
      <c r="B48" s="28"/>
      <c r="C48" s="33"/>
      <c r="D48" s="33"/>
      <c r="E48" s="33"/>
      <c r="F48" s="33"/>
      <c r="G48" s="33"/>
      <c r="H48" s="33"/>
      <c r="I48" s="33"/>
      <c r="J48" s="33"/>
      <c r="K48" s="33"/>
      <c r="L48" s="33"/>
      <c r="M48" s="33"/>
      <c r="N48" s="33"/>
      <c r="O48" s="33"/>
      <c r="P48" s="33"/>
      <c r="Q48" s="33"/>
      <c r="R48" s="31"/>
    </row>
    <row r="49">
      <c r="B49" s="28"/>
      <c r="C49" s="33"/>
      <c r="D49" s="33"/>
      <c r="E49" s="33"/>
      <c r="F49" s="33"/>
      <c r="G49" s="33"/>
      <c r="H49" s="33"/>
      <c r="I49" s="33"/>
      <c r="J49" s="33"/>
      <c r="K49" s="33"/>
      <c r="L49" s="33"/>
      <c r="M49" s="33"/>
      <c r="N49" s="33"/>
      <c r="O49" s="33"/>
      <c r="P49" s="33"/>
      <c r="Q49" s="33"/>
      <c r="R49" s="31"/>
    </row>
    <row r="50" s="1" customFormat="1">
      <c r="B50" s="48"/>
      <c r="C50" s="49"/>
      <c r="D50" s="68" t="s">
        <v>51</v>
      </c>
      <c r="E50" s="69"/>
      <c r="F50" s="69"/>
      <c r="G50" s="69"/>
      <c r="H50" s="70"/>
      <c r="I50" s="49"/>
      <c r="J50" s="68" t="s">
        <v>52</v>
      </c>
      <c r="K50" s="69"/>
      <c r="L50" s="69"/>
      <c r="M50" s="69"/>
      <c r="N50" s="69"/>
      <c r="O50" s="69"/>
      <c r="P50" s="70"/>
      <c r="Q50" s="49"/>
      <c r="R50" s="50"/>
    </row>
    <row r="51">
      <c r="B51" s="28"/>
      <c r="C51" s="33"/>
      <c r="D51" s="71"/>
      <c r="E51" s="33"/>
      <c r="F51" s="33"/>
      <c r="G51" s="33"/>
      <c r="H51" s="72"/>
      <c r="I51" s="33"/>
      <c r="J51" s="71"/>
      <c r="K51" s="33"/>
      <c r="L51" s="33"/>
      <c r="M51" s="33"/>
      <c r="N51" s="33"/>
      <c r="O51" s="33"/>
      <c r="P51" s="72"/>
      <c r="Q51" s="33"/>
      <c r="R51" s="31"/>
    </row>
    <row r="52">
      <c r="B52" s="28"/>
      <c r="C52" s="33"/>
      <c r="D52" s="71"/>
      <c r="E52" s="33"/>
      <c r="F52" s="33"/>
      <c r="G52" s="33"/>
      <c r="H52" s="72"/>
      <c r="I52" s="33"/>
      <c r="J52" s="71"/>
      <c r="K52" s="33"/>
      <c r="L52" s="33"/>
      <c r="M52" s="33"/>
      <c r="N52" s="33"/>
      <c r="O52" s="33"/>
      <c r="P52" s="72"/>
      <c r="Q52" s="33"/>
      <c r="R52" s="31"/>
    </row>
    <row r="53">
      <c r="B53" s="28"/>
      <c r="C53" s="33"/>
      <c r="D53" s="71"/>
      <c r="E53" s="33"/>
      <c r="F53" s="33"/>
      <c r="G53" s="33"/>
      <c r="H53" s="72"/>
      <c r="I53" s="33"/>
      <c r="J53" s="71"/>
      <c r="K53" s="33"/>
      <c r="L53" s="33"/>
      <c r="M53" s="33"/>
      <c r="N53" s="33"/>
      <c r="O53" s="33"/>
      <c r="P53" s="72"/>
      <c r="Q53" s="33"/>
      <c r="R53" s="31"/>
    </row>
    <row r="54">
      <c r="B54" s="28"/>
      <c r="C54" s="33"/>
      <c r="D54" s="71"/>
      <c r="E54" s="33"/>
      <c r="F54" s="33"/>
      <c r="G54" s="33"/>
      <c r="H54" s="72"/>
      <c r="I54" s="33"/>
      <c r="J54" s="71"/>
      <c r="K54" s="33"/>
      <c r="L54" s="33"/>
      <c r="M54" s="33"/>
      <c r="N54" s="33"/>
      <c r="O54" s="33"/>
      <c r="P54" s="72"/>
      <c r="Q54" s="33"/>
      <c r="R54" s="31"/>
    </row>
    <row r="55">
      <c r="B55" s="28"/>
      <c r="C55" s="33"/>
      <c r="D55" s="71"/>
      <c r="E55" s="33"/>
      <c r="F55" s="33"/>
      <c r="G55" s="33"/>
      <c r="H55" s="72"/>
      <c r="I55" s="33"/>
      <c r="J55" s="71"/>
      <c r="K55" s="33"/>
      <c r="L55" s="33"/>
      <c r="M55" s="33"/>
      <c r="N55" s="33"/>
      <c r="O55" s="33"/>
      <c r="P55" s="72"/>
      <c r="Q55" s="33"/>
      <c r="R55" s="31"/>
    </row>
    <row r="56">
      <c r="B56" s="28"/>
      <c r="C56" s="33"/>
      <c r="D56" s="71"/>
      <c r="E56" s="33"/>
      <c r="F56" s="33"/>
      <c r="G56" s="33"/>
      <c r="H56" s="72"/>
      <c r="I56" s="33"/>
      <c r="J56" s="71"/>
      <c r="K56" s="33"/>
      <c r="L56" s="33"/>
      <c r="M56" s="33"/>
      <c r="N56" s="33"/>
      <c r="O56" s="33"/>
      <c r="P56" s="72"/>
      <c r="Q56" s="33"/>
      <c r="R56" s="31"/>
    </row>
    <row r="57">
      <c r="B57" s="28"/>
      <c r="C57" s="33"/>
      <c r="D57" s="71"/>
      <c r="E57" s="33"/>
      <c r="F57" s="33"/>
      <c r="G57" s="33"/>
      <c r="H57" s="72"/>
      <c r="I57" s="33"/>
      <c r="J57" s="71"/>
      <c r="K57" s="33"/>
      <c r="L57" s="33"/>
      <c r="M57" s="33"/>
      <c r="N57" s="33"/>
      <c r="O57" s="33"/>
      <c r="P57" s="72"/>
      <c r="Q57" s="33"/>
      <c r="R57" s="31"/>
    </row>
    <row r="58">
      <c r="B58" s="28"/>
      <c r="C58" s="33"/>
      <c r="D58" s="71"/>
      <c r="E58" s="33"/>
      <c r="F58" s="33"/>
      <c r="G58" s="33"/>
      <c r="H58" s="72"/>
      <c r="I58" s="33"/>
      <c r="J58" s="71"/>
      <c r="K58" s="33"/>
      <c r="L58" s="33"/>
      <c r="M58" s="33"/>
      <c r="N58" s="33"/>
      <c r="O58" s="33"/>
      <c r="P58" s="72"/>
      <c r="Q58" s="33"/>
      <c r="R58" s="31"/>
    </row>
    <row r="59" s="1" customFormat="1">
      <c r="B59" s="48"/>
      <c r="C59" s="49"/>
      <c r="D59" s="73" t="s">
        <v>53</v>
      </c>
      <c r="E59" s="74"/>
      <c r="F59" s="74"/>
      <c r="G59" s="75" t="s">
        <v>54</v>
      </c>
      <c r="H59" s="76"/>
      <c r="I59" s="49"/>
      <c r="J59" s="73" t="s">
        <v>53</v>
      </c>
      <c r="K59" s="74"/>
      <c r="L59" s="74"/>
      <c r="M59" s="74"/>
      <c r="N59" s="75" t="s">
        <v>54</v>
      </c>
      <c r="O59" s="74"/>
      <c r="P59" s="76"/>
      <c r="Q59" s="49"/>
      <c r="R59" s="50"/>
    </row>
    <row r="60">
      <c r="B60" s="28"/>
      <c r="C60" s="33"/>
      <c r="D60" s="33"/>
      <c r="E60" s="33"/>
      <c r="F60" s="33"/>
      <c r="G60" s="33"/>
      <c r="H60" s="33"/>
      <c r="I60" s="33"/>
      <c r="J60" s="33"/>
      <c r="K60" s="33"/>
      <c r="L60" s="33"/>
      <c r="M60" s="33"/>
      <c r="N60" s="33"/>
      <c r="O60" s="33"/>
      <c r="P60" s="33"/>
      <c r="Q60" s="33"/>
      <c r="R60" s="31"/>
    </row>
    <row r="61" s="1" customFormat="1">
      <c r="B61" s="48"/>
      <c r="C61" s="49"/>
      <c r="D61" s="68" t="s">
        <v>55</v>
      </c>
      <c r="E61" s="69"/>
      <c r="F61" s="69"/>
      <c r="G61" s="69"/>
      <c r="H61" s="70"/>
      <c r="I61" s="49"/>
      <c r="J61" s="68" t="s">
        <v>56</v>
      </c>
      <c r="K61" s="69"/>
      <c r="L61" s="69"/>
      <c r="M61" s="69"/>
      <c r="N61" s="69"/>
      <c r="O61" s="69"/>
      <c r="P61" s="70"/>
      <c r="Q61" s="49"/>
      <c r="R61" s="50"/>
    </row>
    <row r="62">
      <c r="B62" s="28"/>
      <c r="C62" s="33"/>
      <c r="D62" s="71"/>
      <c r="E62" s="33"/>
      <c r="F62" s="33"/>
      <c r="G62" s="33"/>
      <c r="H62" s="72"/>
      <c r="I62" s="33"/>
      <c r="J62" s="71"/>
      <c r="K62" s="33"/>
      <c r="L62" s="33"/>
      <c r="M62" s="33"/>
      <c r="N62" s="33"/>
      <c r="O62" s="33"/>
      <c r="P62" s="72"/>
      <c r="Q62" s="33"/>
      <c r="R62" s="31"/>
    </row>
    <row r="63">
      <c r="B63" s="28"/>
      <c r="C63" s="33"/>
      <c r="D63" s="71"/>
      <c r="E63" s="33"/>
      <c r="F63" s="33"/>
      <c r="G63" s="33"/>
      <c r="H63" s="72"/>
      <c r="I63" s="33"/>
      <c r="J63" s="71"/>
      <c r="K63" s="33"/>
      <c r="L63" s="33"/>
      <c r="M63" s="33"/>
      <c r="N63" s="33"/>
      <c r="O63" s="33"/>
      <c r="P63" s="72"/>
      <c r="Q63" s="33"/>
      <c r="R63" s="31"/>
    </row>
    <row r="64">
      <c r="B64" s="28"/>
      <c r="C64" s="33"/>
      <c r="D64" s="71"/>
      <c r="E64" s="33"/>
      <c r="F64" s="33"/>
      <c r="G64" s="33"/>
      <c r="H64" s="72"/>
      <c r="I64" s="33"/>
      <c r="J64" s="71"/>
      <c r="K64" s="33"/>
      <c r="L64" s="33"/>
      <c r="M64" s="33"/>
      <c r="N64" s="33"/>
      <c r="O64" s="33"/>
      <c r="P64" s="72"/>
      <c r="Q64" s="33"/>
      <c r="R64" s="31"/>
    </row>
    <row r="65">
      <c r="B65" s="28"/>
      <c r="C65" s="33"/>
      <c r="D65" s="71"/>
      <c r="E65" s="33"/>
      <c r="F65" s="33"/>
      <c r="G65" s="33"/>
      <c r="H65" s="72"/>
      <c r="I65" s="33"/>
      <c r="J65" s="71"/>
      <c r="K65" s="33"/>
      <c r="L65" s="33"/>
      <c r="M65" s="33"/>
      <c r="N65" s="33"/>
      <c r="O65" s="33"/>
      <c r="P65" s="72"/>
      <c r="Q65" s="33"/>
      <c r="R65" s="31"/>
    </row>
    <row r="66">
      <c r="B66" s="28"/>
      <c r="C66" s="33"/>
      <c r="D66" s="71"/>
      <c r="E66" s="33"/>
      <c r="F66" s="33"/>
      <c r="G66" s="33"/>
      <c r="H66" s="72"/>
      <c r="I66" s="33"/>
      <c r="J66" s="71"/>
      <c r="K66" s="33"/>
      <c r="L66" s="33"/>
      <c r="M66" s="33"/>
      <c r="N66" s="33"/>
      <c r="O66" s="33"/>
      <c r="P66" s="72"/>
      <c r="Q66" s="33"/>
      <c r="R66" s="31"/>
    </row>
    <row r="67">
      <c r="B67" s="28"/>
      <c r="C67" s="33"/>
      <c r="D67" s="71"/>
      <c r="E67" s="33"/>
      <c r="F67" s="33"/>
      <c r="G67" s="33"/>
      <c r="H67" s="72"/>
      <c r="I67" s="33"/>
      <c r="J67" s="71"/>
      <c r="K67" s="33"/>
      <c r="L67" s="33"/>
      <c r="M67" s="33"/>
      <c r="N67" s="33"/>
      <c r="O67" s="33"/>
      <c r="P67" s="72"/>
      <c r="Q67" s="33"/>
      <c r="R67" s="31"/>
    </row>
    <row r="68">
      <c r="B68" s="28"/>
      <c r="C68" s="33"/>
      <c r="D68" s="71"/>
      <c r="E68" s="33"/>
      <c r="F68" s="33"/>
      <c r="G68" s="33"/>
      <c r="H68" s="72"/>
      <c r="I68" s="33"/>
      <c r="J68" s="71"/>
      <c r="K68" s="33"/>
      <c r="L68" s="33"/>
      <c r="M68" s="33"/>
      <c r="N68" s="33"/>
      <c r="O68" s="33"/>
      <c r="P68" s="72"/>
      <c r="Q68" s="33"/>
      <c r="R68" s="31"/>
    </row>
    <row r="69">
      <c r="B69" s="28"/>
      <c r="C69" s="33"/>
      <c r="D69" s="71"/>
      <c r="E69" s="33"/>
      <c r="F69" s="33"/>
      <c r="G69" s="33"/>
      <c r="H69" s="72"/>
      <c r="I69" s="33"/>
      <c r="J69" s="71"/>
      <c r="K69" s="33"/>
      <c r="L69" s="33"/>
      <c r="M69" s="33"/>
      <c r="N69" s="33"/>
      <c r="O69" s="33"/>
      <c r="P69" s="72"/>
      <c r="Q69" s="33"/>
      <c r="R69" s="31"/>
    </row>
    <row r="70" s="1" customFormat="1">
      <c r="B70" s="48"/>
      <c r="C70" s="49"/>
      <c r="D70" s="73" t="s">
        <v>53</v>
      </c>
      <c r="E70" s="74"/>
      <c r="F70" s="74"/>
      <c r="G70" s="75" t="s">
        <v>54</v>
      </c>
      <c r="H70" s="76"/>
      <c r="I70" s="49"/>
      <c r="J70" s="73" t="s">
        <v>53</v>
      </c>
      <c r="K70" s="74"/>
      <c r="L70" s="74"/>
      <c r="M70" s="74"/>
      <c r="N70" s="75" t="s">
        <v>54</v>
      </c>
      <c r="O70" s="74"/>
      <c r="P70" s="76"/>
      <c r="Q70" s="49"/>
      <c r="R70" s="50"/>
    </row>
    <row r="71" s="1" customFormat="1" ht="14.4" customHeight="1">
      <c r="B71" s="77"/>
      <c r="C71" s="78"/>
      <c r="D71" s="78"/>
      <c r="E71" s="78"/>
      <c r="F71" s="78"/>
      <c r="G71" s="78"/>
      <c r="H71" s="78"/>
      <c r="I71" s="78"/>
      <c r="J71" s="78"/>
      <c r="K71" s="78"/>
      <c r="L71" s="78"/>
      <c r="M71" s="78"/>
      <c r="N71" s="78"/>
      <c r="O71" s="78"/>
      <c r="P71" s="78"/>
      <c r="Q71" s="78"/>
      <c r="R71" s="79"/>
    </row>
    <row r="75" s="1" customFormat="1" ht="6.96" customHeight="1">
      <c r="B75" s="80"/>
      <c r="C75" s="81"/>
      <c r="D75" s="81"/>
      <c r="E75" s="81"/>
      <c r="F75" s="81"/>
      <c r="G75" s="81"/>
      <c r="H75" s="81"/>
      <c r="I75" s="81"/>
      <c r="J75" s="81"/>
      <c r="K75" s="81"/>
      <c r="L75" s="81"/>
      <c r="M75" s="81"/>
      <c r="N75" s="81"/>
      <c r="O75" s="81"/>
      <c r="P75" s="81"/>
      <c r="Q75" s="81"/>
      <c r="R75" s="82"/>
    </row>
    <row r="76" s="1" customFormat="1" ht="36.96" customHeight="1">
      <c r="B76" s="48"/>
      <c r="C76" s="29" t="s">
        <v>125</v>
      </c>
      <c r="D76" s="30"/>
      <c r="E76" s="30"/>
      <c r="F76" s="30"/>
      <c r="G76" s="30"/>
      <c r="H76" s="30"/>
      <c r="I76" s="30"/>
      <c r="J76" s="30"/>
      <c r="K76" s="30"/>
      <c r="L76" s="30"/>
      <c r="M76" s="30"/>
      <c r="N76" s="30"/>
      <c r="O76" s="30"/>
      <c r="P76" s="30"/>
      <c r="Q76" s="30"/>
      <c r="R76" s="50"/>
    </row>
    <row r="77" s="1" customFormat="1" ht="6.96" customHeight="1">
      <c r="B77" s="48"/>
      <c r="C77" s="49"/>
      <c r="D77" s="49"/>
      <c r="E77" s="49"/>
      <c r="F77" s="49"/>
      <c r="G77" s="49"/>
      <c r="H77" s="49"/>
      <c r="I77" s="49"/>
      <c r="J77" s="49"/>
      <c r="K77" s="49"/>
      <c r="L77" s="49"/>
      <c r="M77" s="49"/>
      <c r="N77" s="49"/>
      <c r="O77" s="49"/>
      <c r="P77" s="49"/>
      <c r="Q77" s="49"/>
      <c r="R77" s="50"/>
    </row>
    <row r="78" s="1" customFormat="1" ht="30" customHeight="1">
      <c r="B78" s="48"/>
      <c r="C78" s="40" t="s">
        <v>17</v>
      </c>
      <c r="D78" s="49"/>
      <c r="E78" s="49"/>
      <c r="F78" s="151" t="str">
        <f>F6</f>
        <v xml:space="preserve">Denný stacionár  Moravany nad Váhom</v>
      </c>
      <c r="G78" s="40"/>
      <c r="H78" s="40"/>
      <c r="I78" s="40"/>
      <c r="J78" s="40"/>
      <c r="K78" s="40"/>
      <c r="L78" s="40"/>
      <c r="M78" s="40"/>
      <c r="N78" s="40"/>
      <c r="O78" s="40"/>
      <c r="P78" s="40"/>
      <c r="Q78" s="49"/>
      <c r="R78" s="50"/>
    </row>
    <row r="79" s="1" customFormat="1" ht="36.96" customHeight="1">
      <c r="B79" s="48"/>
      <c r="C79" s="87" t="s">
        <v>122</v>
      </c>
      <c r="D79" s="49"/>
      <c r="E79" s="49"/>
      <c r="F79" s="89" t="str">
        <f>F7</f>
        <v>7 - Plynové odberné zariadenie</v>
      </c>
      <c r="G79" s="49"/>
      <c r="H79" s="49"/>
      <c r="I79" s="49"/>
      <c r="J79" s="49"/>
      <c r="K79" s="49"/>
      <c r="L79" s="49"/>
      <c r="M79" s="49"/>
      <c r="N79" s="49"/>
      <c r="O79" s="49"/>
      <c r="P79" s="49"/>
      <c r="Q79" s="49"/>
      <c r="R79" s="50"/>
    </row>
    <row r="80" s="1" customFormat="1" ht="6.96" customHeight="1">
      <c r="B80" s="48"/>
      <c r="C80" s="49"/>
      <c r="D80" s="49"/>
      <c r="E80" s="49"/>
      <c r="F80" s="49"/>
      <c r="G80" s="49"/>
      <c r="H80" s="49"/>
      <c r="I80" s="49"/>
      <c r="J80" s="49"/>
      <c r="K80" s="49"/>
      <c r="L80" s="49"/>
      <c r="M80" s="49"/>
      <c r="N80" s="49"/>
      <c r="O80" s="49"/>
      <c r="P80" s="49"/>
      <c r="Q80" s="49"/>
      <c r="R80" s="50"/>
    </row>
    <row r="81" s="1" customFormat="1" ht="18" customHeight="1">
      <c r="B81" s="48"/>
      <c r="C81" s="40" t="s">
        <v>21</v>
      </c>
      <c r="D81" s="49"/>
      <c r="E81" s="49"/>
      <c r="F81" s="35" t="str">
        <f>F9</f>
        <v>Moravany nad Váhom</v>
      </c>
      <c r="G81" s="49"/>
      <c r="H81" s="49"/>
      <c r="I81" s="49"/>
      <c r="J81" s="49"/>
      <c r="K81" s="40" t="s">
        <v>23</v>
      </c>
      <c r="L81" s="49"/>
      <c r="M81" s="92" t="str">
        <f>IF(O9="","",O9)</f>
        <v>28. 5. 2019</v>
      </c>
      <c r="N81" s="92"/>
      <c r="O81" s="92"/>
      <c r="P81" s="92"/>
      <c r="Q81" s="49"/>
      <c r="R81" s="50"/>
    </row>
    <row r="82" s="1" customFormat="1" ht="6.96" customHeight="1">
      <c r="B82" s="48"/>
      <c r="C82" s="49"/>
      <c r="D82" s="49"/>
      <c r="E82" s="49"/>
      <c r="F82" s="49"/>
      <c r="G82" s="49"/>
      <c r="H82" s="49"/>
      <c r="I82" s="49"/>
      <c r="J82" s="49"/>
      <c r="K82" s="49"/>
      <c r="L82" s="49"/>
      <c r="M82" s="49"/>
      <c r="N82" s="49"/>
      <c r="O82" s="49"/>
      <c r="P82" s="49"/>
      <c r="Q82" s="49"/>
      <c r="R82" s="50"/>
    </row>
    <row r="83" s="1" customFormat="1">
      <c r="B83" s="48"/>
      <c r="C83" s="40" t="s">
        <v>25</v>
      </c>
      <c r="D83" s="49"/>
      <c r="E83" s="49"/>
      <c r="F83" s="35" t="str">
        <f>E12</f>
        <v>Obec Moravany nad Váhom</v>
      </c>
      <c r="G83" s="49"/>
      <c r="H83" s="49"/>
      <c r="I83" s="49"/>
      <c r="J83" s="49"/>
      <c r="K83" s="40" t="s">
        <v>31</v>
      </c>
      <c r="L83" s="49"/>
      <c r="M83" s="35" t="str">
        <f>E18</f>
        <v xml:space="preserve"> </v>
      </c>
      <c r="N83" s="35"/>
      <c r="O83" s="35"/>
      <c r="P83" s="35"/>
      <c r="Q83" s="35"/>
      <c r="R83" s="50"/>
    </row>
    <row r="84" s="1" customFormat="1" ht="14.4" customHeight="1">
      <c r="B84" s="48"/>
      <c r="C84" s="40" t="s">
        <v>29</v>
      </c>
      <c r="D84" s="49"/>
      <c r="E84" s="49"/>
      <c r="F84" s="35" t="str">
        <f>IF(E15="","",E15)</f>
        <v>Vyplň údaj</v>
      </c>
      <c r="G84" s="49"/>
      <c r="H84" s="49"/>
      <c r="I84" s="49"/>
      <c r="J84" s="49"/>
      <c r="K84" s="40" t="s">
        <v>35</v>
      </c>
      <c r="L84" s="49"/>
      <c r="M84" s="35" t="str">
        <f>E21</f>
        <v>Hulmanová Jana</v>
      </c>
      <c r="N84" s="35"/>
      <c r="O84" s="35"/>
      <c r="P84" s="35"/>
      <c r="Q84" s="35"/>
      <c r="R84" s="50"/>
    </row>
    <row r="85" s="1" customFormat="1" ht="10.32" customHeight="1">
      <c r="B85" s="48"/>
      <c r="C85" s="49"/>
      <c r="D85" s="49"/>
      <c r="E85" s="49"/>
      <c r="F85" s="49"/>
      <c r="G85" s="49"/>
      <c r="H85" s="49"/>
      <c r="I85" s="49"/>
      <c r="J85" s="49"/>
      <c r="K85" s="49"/>
      <c r="L85" s="49"/>
      <c r="M85" s="49"/>
      <c r="N85" s="49"/>
      <c r="O85" s="49"/>
      <c r="P85" s="49"/>
      <c r="Q85" s="49"/>
      <c r="R85" s="50"/>
    </row>
    <row r="86" s="1" customFormat="1" ht="29.28" customHeight="1">
      <c r="B86" s="48"/>
      <c r="C86" s="164" t="s">
        <v>126</v>
      </c>
      <c r="D86" s="147"/>
      <c r="E86" s="147"/>
      <c r="F86" s="147"/>
      <c r="G86" s="147"/>
      <c r="H86" s="147"/>
      <c r="I86" s="147"/>
      <c r="J86" s="147"/>
      <c r="K86" s="147"/>
      <c r="L86" s="147"/>
      <c r="M86" s="147"/>
      <c r="N86" s="164" t="s">
        <v>127</v>
      </c>
      <c r="O86" s="147"/>
      <c r="P86" s="147"/>
      <c r="Q86" s="147"/>
      <c r="R86" s="50"/>
    </row>
    <row r="87" s="1" customFormat="1" ht="10.32" customHeight="1">
      <c r="B87" s="48"/>
      <c r="C87" s="49"/>
      <c r="D87" s="49"/>
      <c r="E87" s="49"/>
      <c r="F87" s="49"/>
      <c r="G87" s="49"/>
      <c r="H87" s="49"/>
      <c r="I87" s="49"/>
      <c r="J87" s="49"/>
      <c r="K87" s="49"/>
      <c r="L87" s="49"/>
      <c r="M87" s="49"/>
      <c r="N87" s="49"/>
      <c r="O87" s="49"/>
      <c r="P87" s="49"/>
      <c r="Q87" s="49"/>
      <c r="R87" s="50"/>
    </row>
    <row r="88" s="1" customFormat="1" ht="29.28" customHeight="1">
      <c r="B88" s="48"/>
      <c r="C88" s="165" t="s">
        <v>128</v>
      </c>
      <c r="D88" s="49"/>
      <c r="E88" s="49"/>
      <c r="F88" s="49"/>
      <c r="G88" s="49"/>
      <c r="H88" s="49"/>
      <c r="I88" s="49"/>
      <c r="J88" s="49"/>
      <c r="K88" s="49"/>
      <c r="L88" s="49"/>
      <c r="M88" s="49"/>
      <c r="N88" s="109">
        <f>N118</f>
        <v>0</v>
      </c>
      <c r="O88" s="166"/>
      <c r="P88" s="166"/>
      <c r="Q88" s="166"/>
      <c r="R88" s="50"/>
      <c r="AU88" s="24" t="s">
        <v>129</v>
      </c>
    </row>
    <row r="89" s="6" customFormat="1" ht="24.96" customHeight="1">
      <c r="B89" s="167"/>
      <c r="C89" s="168"/>
      <c r="D89" s="169" t="s">
        <v>135</v>
      </c>
      <c r="E89" s="168"/>
      <c r="F89" s="168"/>
      <c r="G89" s="168"/>
      <c r="H89" s="168"/>
      <c r="I89" s="168"/>
      <c r="J89" s="168"/>
      <c r="K89" s="168"/>
      <c r="L89" s="168"/>
      <c r="M89" s="168"/>
      <c r="N89" s="170">
        <f>N119</f>
        <v>0</v>
      </c>
      <c r="O89" s="168"/>
      <c r="P89" s="168"/>
      <c r="Q89" s="168"/>
      <c r="R89" s="171"/>
    </row>
    <row r="90" s="7" customFormat="1" ht="19.92" customHeight="1">
      <c r="B90" s="172"/>
      <c r="C90" s="173"/>
      <c r="D90" s="132" t="s">
        <v>1740</v>
      </c>
      <c r="E90" s="173"/>
      <c r="F90" s="173"/>
      <c r="G90" s="173"/>
      <c r="H90" s="173"/>
      <c r="I90" s="173"/>
      <c r="J90" s="173"/>
      <c r="K90" s="173"/>
      <c r="L90" s="173"/>
      <c r="M90" s="173"/>
      <c r="N90" s="134">
        <f>N120</f>
        <v>0</v>
      </c>
      <c r="O90" s="173"/>
      <c r="P90" s="173"/>
      <c r="Q90" s="173"/>
      <c r="R90" s="174"/>
    </row>
    <row r="91" s="6" customFormat="1" ht="21.84" customHeight="1">
      <c r="B91" s="167"/>
      <c r="C91" s="168"/>
      <c r="D91" s="169" t="s">
        <v>141</v>
      </c>
      <c r="E91" s="168"/>
      <c r="F91" s="168"/>
      <c r="G91" s="168"/>
      <c r="H91" s="168"/>
      <c r="I91" s="168"/>
      <c r="J91" s="168"/>
      <c r="K91" s="168"/>
      <c r="L91" s="168"/>
      <c r="M91" s="168"/>
      <c r="N91" s="175">
        <f>N122</f>
        <v>0</v>
      </c>
      <c r="O91" s="168"/>
      <c r="P91" s="168"/>
      <c r="Q91" s="168"/>
      <c r="R91" s="171"/>
    </row>
    <row r="92" s="1" customFormat="1" ht="21.84" customHeight="1">
      <c r="B92" s="48"/>
      <c r="C92" s="49"/>
      <c r="D92" s="49"/>
      <c r="E92" s="49"/>
      <c r="F92" s="49"/>
      <c r="G92" s="49"/>
      <c r="H92" s="49"/>
      <c r="I92" s="49"/>
      <c r="J92" s="49"/>
      <c r="K92" s="49"/>
      <c r="L92" s="49"/>
      <c r="M92" s="49"/>
      <c r="N92" s="49"/>
      <c r="O92" s="49"/>
      <c r="P92" s="49"/>
      <c r="Q92" s="49"/>
      <c r="R92" s="50"/>
    </row>
    <row r="93" s="1" customFormat="1" ht="29.28" customHeight="1">
      <c r="B93" s="48"/>
      <c r="C93" s="165" t="s">
        <v>142</v>
      </c>
      <c r="D93" s="49"/>
      <c r="E93" s="49"/>
      <c r="F93" s="49"/>
      <c r="G93" s="49"/>
      <c r="H93" s="49"/>
      <c r="I93" s="49"/>
      <c r="J93" s="49"/>
      <c r="K93" s="49"/>
      <c r="L93" s="49"/>
      <c r="M93" s="49"/>
      <c r="N93" s="166">
        <f>ROUND(N94+N95+N96+N97+N98+N99,2)</f>
        <v>0</v>
      </c>
      <c r="O93" s="176"/>
      <c r="P93" s="176"/>
      <c r="Q93" s="176"/>
      <c r="R93" s="50"/>
      <c r="T93" s="177"/>
      <c r="U93" s="178" t="s">
        <v>41</v>
      </c>
    </row>
    <row r="94" s="1" customFormat="1" ht="18" customHeight="1">
      <c r="B94" s="179"/>
      <c r="C94" s="180"/>
      <c r="D94" s="139" t="s">
        <v>143</v>
      </c>
      <c r="E94" s="181"/>
      <c r="F94" s="181"/>
      <c r="G94" s="181"/>
      <c r="H94" s="181"/>
      <c r="I94" s="180"/>
      <c r="J94" s="180"/>
      <c r="K94" s="180"/>
      <c r="L94" s="180"/>
      <c r="M94" s="180"/>
      <c r="N94" s="133">
        <f>ROUND(N88*T94,2)</f>
        <v>0</v>
      </c>
      <c r="O94" s="182"/>
      <c r="P94" s="182"/>
      <c r="Q94" s="182"/>
      <c r="R94" s="183"/>
      <c r="S94" s="184"/>
      <c r="T94" s="185"/>
      <c r="U94" s="186" t="s">
        <v>44</v>
      </c>
      <c r="V94" s="184"/>
      <c r="W94" s="184"/>
      <c r="X94" s="184"/>
      <c r="Y94" s="184"/>
      <c r="Z94" s="184"/>
      <c r="AA94" s="184"/>
      <c r="AB94" s="184"/>
      <c r="AC94" s="184"/>
      <c r="AD94" s="184"/>
      <c r="AE94" s="184"/>
      <c r="AF94" s="184"/>
      <c r="AG94" s="184"/>
      <c r="AH94" s="184"/>
      <c r="AI94" s="184"/>
      <c r="AJ94" s="184"/>
      <c r="AK94" s="184"/>
      <c r="AL94" s="184"/>
      <c r="AM94" s="184"/>
      <c r="AN94" s="184"/>
      <c r="AO94" s="184"/>
      <c r="AP94" s="184"/>
      <c r="AQ94" s="184"/>
      <c r="AR94" s="184"/>
      <c r="AS94" s="184"/>
      <c r="AT94" s="184"/>
      <c r="AU94" s="184"/>
      <c r="AV94" s="184"/>
      <c r="AW94" s="184"/>
      <c r="AX94" s="184"/>
      <c r="AY94" s="187" t="s">
        <v>144</v>
      </c>
      <c r="AZ94" s="184"/>
      <c r="BA94" s="184"/>
      <c r="BB94" s="184"/>
      <c r="BC94" s="184"/>
      <c r="BD94" s="184"/>
      <c r="BE94" s="188">
        <f>IF(U94="základná",N94,0)</f>
        <v>0</v>
      </c>
      <c r="BF94" s="188">
        <f>IF(U94="znížená",N94,0)</f>
        <v>0</v>
      </c>
      <c r="BG94" s="188">
        <f>IF(U94="zákl. prenesená",N94,0)</f>
        <v>0</v>
      </c>
      <c r="BH94" s="188">
        <f>IF(U94="zníž. prenesená",N94,0)</f>
        <v>0</v>
      </c>
      <c r="BI94" s="188">
        <f>IF(U94="nulová",N94,0)</f>
        <v>0</v>
      </c>
      <c r="BJ94" s="187" t="s">
        <v>86</v>
      </c>
      <c r="BK94" s="184"/>
      <c r="BL94" s="184"/>
      <c r="BM94" s="184"/>
    </row>
    <row r="95" s="1" customFormat="1" ht="18" customHeight="1">
      <c r="B95" s="179"/>
      <c r="C95" s="180"/>
      <c r="D95" s="139" t="s">
        <v>145</v>
      </c>
      <c r="E95" s="181"/>
      <c r="F95" s="181"/>
      <c r="G95" s="181"/>
      <c r="H95" s="181"/>
      <c r="I95" s="180"/>
      <c r="J95" s="180"/>
      <c r="K95" s="180"/>
      <c r="L95" s="180"/>
      <c r="M95" s="180"/>
      <c r="N95" s="133">
        <f>ROUND(N88*T95,2)</f>
        <v>0</v>
      </c>
      <c r="O95" s="182"/>
      <c r="P95" s="182"/>
      <c r="Q95" s="182"/>
      <c r="R95" s="183"/>
      <c r="S95" s="184"/>
      <c r="T95" s="185"/>
      <c r="U95" s="186" t="s">
        <v>44</v>
      </c>
      <c r="V95" s="184"/>
      <c r="W95" s="184"/>
      <c r="X95" s="184"/>
      <c r="Y95" s="184"/>
      <c r="Z95" s="184"/>
      <c r="AA95" s="184"/>
      <c r="AB95" s="184"/>
      <c r="AC95" s="184"/>
      <c r="AD95" s="184"/>
      <c r="AE95" s="184"/>
      <c r="AF95" s="184"/>
      <c r="AG95" s="184"/>
      <c r="AH95" s="184"/>
      <c r="AI95" s="184"/>
      <c r="AJ95" s="184"/>
      <c r="AK95" s="184"/>
      <c r="AL95" s="184"/>
      <c r="AM95" s="184"/>
      <c r="AN95" s="184"/>
      <c r="AO95" s="184"/>
      <c r="AP95" s="184"/>
      <c r="AQ95" s="184"/>
      <c r="AR95" s="184"/>
      <c r="AS95" s="184"/>
      <c r="AT95" s="184"/>
      <c r="AU95" s="184"/>
      <c r="AV95" s="184"/>
      <c r="AW95" s="184"/>
      <c r="AX95" s="184"/>
      <c r="AY95" s="187" t="s">
        <v>144</v>
      </c>
      <c r="AZ95" s="184"/>
      <c r="BA95" s="184"/>
      <c r="BB95" s="184"/>
      <c r="BC95" s="184"/>
      <c r="BD95" s="184"/>
      <c r="BE95" s="188">
        <f>IF(U95="základná",N95,0)</f>
        <v>0</v>
      </c>
      <c r="BF95" s="188">
        <f>IF(U95="znížená",N95,0)</f>
        <v>0</v>
      </c>
      <c r="BG95" s="188">
        <f>IF(U95="zákl. prenesená",N95,0)</f>
        <v>0</v>
      </c>
      <c r="BH95" s="188">
        <f>IF(U95="zníž. prenesená",N95,0)</f>
        <v>0</v>
      </c>
      <c r="BI95" s="188">
        <f>IF(U95="nulová",N95,0)</f>
        <v>0</v>
      </c>
      <c r="BJ95" s="187" t="s">
        <v>86</v>
      </c>
      <c r="BK95" s="184"/>
      <c r="BL95" s="184"/>
      <c r="BM95" s="184"/>
    </row>
    <row r="96" s="1" customFormat="1" ht="18" customHeight="1">
      <c r="B96" s="179"/>
      <c r="C96" s="180"/>
      <c r="D96" s="139" t="s">
        <v>146</v>
      </c>
      <c r="E96" s="181"/>
      <c r="F96" s="181"/>
      <c r="G96" s="181"/>
      <c r="H96" s="181"/>
      <c r="I96" s="180"/>
      <c r="J96" s="180"/>
      <c r="K96" s="180"/>
      <c r="L96" s="180"/>
      <c r="M96" s="180"/>
      <c r="N96" s="133">
        <f>ROUND(N88*T96,2)</f>
        <v>0</v>
      </c>
      <c r="O96" s="182"/>
      <c r="P96" s="182"/>
      <c r="Q96" s="182"/>
      <c r="R96" s="183"/>
      <c r="S96" s="184"/>
      <c r="T96" s="185"/>
      <c r="U96" s="186" t="s">
        <v>44</v>
      </c>
      <c r="V96" s="184"/>
      <c r="W96" s="184"/>
      <c r="X96" s="184"/>
      <c r="Y96" s="184"/>
      <c r="Z96" s="184"/>
      <c r="AA96" s="184"/>
      <c r="AB96" s="184"/>
      <c r="AC96" s="184"/>
      <c r="AD96" s="184"/>
      <c r="AE96" s="184"/>
      <c r="AF96" s="184"/>
      <c r="AG96" s="184"/>
      <c r="AH96" s="184"/>
      <c r="AI96" s="184"/>
      <c r="AJ96" s="184"/>
      <c r="AK96" s="184"/>
      <c r="AL96" s="184"/>
      <c r="AM96" s="184"/>
      <c r="AN96" s="184"/>
      <c r="AO96" s="184"/>
      <c r="AP96" s="184"/>
      <c r="AQ96" s="184"/>
      <c r="AR96" s="184"/>
      <c r="AS96" s="184"/>
      <c r="AT96" s="184"/>
      <c r="AU96" s="184"/>
      <c r="AV96" s="184"/>
      <c r="AW96" s="184"/>
      <c r="AX96" s="184"/>
      <c r="AY96" s="187" t="s">
        <v>144</v>
      </c>
      <c r="AZ96" s="184"/>
      <c r="BA96" s="184"/>
      <c r="BB96" s="184"/>
      <c r="BC96" s="184"/>
      <c r="BD96" s="184"/>
      <c r="BE96" s="188">
        <f>IF(U96="základná",N96,0)</f>
        <v>0</v>
      </c>
      <c r="BF96" s="188">
        <f>IF(U96="znížená",N96,0)</f>
        <v>0</v>
      </c>
      <c r="BG96" s="188">
        <f>IF(U96="zákl. prenesená",N96,0)</f>
        <v>0</v>
      </c>
      <c r="BH96" s="188">
        <f>IF(U96="zníž. prenesená",N96,0)</f>
        <v>0</v>
      </c>
      <c r="BI96" s="188">
        <f>IF(U96="nulová",N96,0)</f>
        <v>0</v>
      </c>
      <c r="BJ96" s="187" t="s">
        <v>86</v>
      </c>
      <c r="BK96" s="184"/>
      <c r="BL96" s="184"/>
      <c r="BM96" s="184"/>
    </row>
    <row r="97" s="1" customFormat="1" ht="18" customHeight="1">
      <c r="B97" s="179"/>
      <c r="C97" s="180"/>
      <c r="D97" s="139" t="s">
        <v>147</v>
      </c>
      <c r="E97" s="181"/>
      <c r="F97" s="181"/>
      <c r="G97" s="181"/>
      <c r="H97" s="181"/>
      <c r="I97" s="180"/>
      <c r="J97" s="180"/>
      <c r="K97" s="180"/>
      <c r="L97" s="180"/>
      <c r="M97" s="180"/>
      <c r="N97" s="133">
        <f>ROUND(N88*T97,2)</f>
        <v>0</v>
      </c>
      <c r="O97" s="182"/>
      <c r="P97" s="182"/>
      <c r="Q97" s="182"/>
      <c r="R97" s="183"/>
      <c r="S97" s="184"/>
      <c r="T97" s="185"/>
      <c r="U97" s="186" t="s">
        <v>44</v>
      </c>
      <c r="V97" s="184"/>
      <c r="W97" s="184"/>
      <c r="X97" s="184"/>
      <c r="Y97" s="184"/>
      <c r="Z97" s="184"/>
      <c r="AA97" s="184"/>
      <c r="AB97" s="184"/>
      <c r="AC97" s="184"/>
      <c r="AD97" s="184"/>
      <c r="AE97" s="184"/>
      <c r="AF97" s="184"/>
      <c r="AG97" s="184"/>
      <c r="AH97" s="184"/>
      <c r="AI97" s="184"/>
      <c r="AJ97" s="184"/>
      <c r="AK97" s="184"/>
      <c r="AL97" s="184"/>
      <c r="AM97" s="184"/>
      <c r="AN97" s="184"/>
      <c r="AO97" s="184"/>
      <c r="AP97" s="184"/>
      <c r="AQ97" s="184"/>
      <c r="AR97" s="184"/>
      <c r="AS97" s="184"/>
      <c r="AT97" s="184"/>
      <c r="AU97" s="184"/>
      <c r="AV97" s="184"/>
      <c r="AW97" s="184"/>
      <c r="AX97" s="184"/>
      <c r="AY97" s="187" t="s">
        <v>144</v>
      </c>
      <c r="AZ97" s="184"/>
      <c r="BA97" s="184"/>
      <c r="BB97" s="184"/>
      <c r="BC97" s="184"/>
      <c r="BD97" s="184"/>
      <c r="BE97" s="188">
        <f>IF(U97="základná",N97,0)</f>
        <v>0</v>
      </c>
      <c r="BF97" s="188">
        <f>IF(U97="znížená",N97,0)</f>
        <v>0</v>
      </c>
      <c r="BG97" s="188">
        <f>IF(U97="zákl. prenesená",N97,0)</f>
        <v>0</v>
      </c>
      <c r="BH97" s="188">
        <f>IF(U97="zníž. prenesená",N97,0)</f>
        <v>0</v>
      </c>
      <c r="BI97" s="188">
        <f>IF(U97="nulová",N97,0)</f>
        <v>0</v>
      </c>
      <c r="BJ97" s="187" t="s">
        <v>86</v>
      </c>
      <c r="BK97" s="184"/>
      <c r="BL97" s="184"/>
      <c r="BM97" s="184"/>
    </row>
    <row r="98" s="1" customFormat="1" ht="18" customHeight="1">
      <c r="B98" s="179"/>
      <c r="C98" s="180"/>
      <c r="D98" s="139" t="s">
        <v>148</v>
      </c>
      <c r="E98" s="181"/>
      <c r="F98" s="181"/>
      <c r="G98" s="181"/>
      <c r="H98" s="181"/>
      <c r="I98" s="180"/>
      <c r="J98" s="180"/>
      <c r="K98" s="180"/>
      <c r="L98" s="180"/>
      <c r="M98" s="180"/>
      <c r="N98" s="133">
        <f>ROUND(N88*T98,2)</f>
        <v>0</v>
      </c>
      <c r="O98" s="182"/>
      <c r="P98" s="182"/>
      <c r="Q98" s="182"/>
      <c r="R98" s="183"/>
      <c r="S98" s="184"/>
      <c r="T98" s="185"/>
      <c r="U98" s="186" t="s">
        <v>44</v>
      </c>
      <c r="V98" s="184"/>
      <c r="W98" s="184"/>
      <c r="X98" s="184"/>
      <c r="Y98" s="184"/>
      <c r="Z98" s="184"/>
      <c r="AA98" s="184"/>
      <c r="AB98" s="184"/>
      <c r="AC98" s="184"/>
      <c r="AD98" s="184"/>
      <c r="AE98" s="184"/>
      <c r="AF98" s="184"/>
      <c r="AG98" s="184"/>
      <c r="AH98" s="184"/>
      <c r="AI98" s="184"/>
      <c r="AJ98" s="184"/>
      <c r="AK98" s="184"/>
      <c r="AL98" s="184"/>
      <c r="AM98" s="184"/>
      <c r="AN98" s="184"/>
      <c r="AO98" s="184"/>
      <c r="AP98" s="184"/>
      <c r="AQ98" s="184"/>
      <c r="AR98" s="184"/>
      <c r="AS98" s="184"/>
      <c r="AT98" s="184"/>
      <c r="AU98" s="184"/>
      <c r="AV98" s="184"/>
      <c r="AW98" s="184"/>
      <c r="AX98" s="184"/>
      <c r="AY98" s="187" t="s">
        <v>144</v>
      </c>
      <c r="AZ98" s="184"/>
      <c r="BA98" s="184"/>
      <c r="BB98" s="184"/>
      <c r="BC98" s="184"/>
      <c r="BD98" s="184"/>
      <c r="BE98" s="188">
        <f>IF(U98="základná",N98,0)</f>
        <v>0</v>
      </c>
      <c r="BF98" s="188">
        <f>IF(U98="znížená",N98,0)</f>
        <v>0</v>
      </c>
      <c r="BG98" s="188">
        <f>IF(U98="zákl. prenesená",N98,0)</f>
        <v>0</v>
      </c>
      <c r="BH98" s="188">
        <f>IF(U98="zníž. prenesená",N98,0)</f>
        <v>0</v>
      </c>
      <c r="BI98" s="188">
        <f>IF(U98="nulová",N98,0)</f>
        <v>0</v>
      </c>
      <c r="BJ98" s="187" t="s">
        <v>86</v>
      </c>
      <c r="BK98" s="184"/>
      <c r="BL98" s="184"/>
      <c r="BM98" s="184"/>
    </row>
    <row r="99" s="1" customFormat="1" ht="18" customHeight="1">
      <c r="B99" s="179"/>
      <c r="C99" s="180"/>
      <c r="D99" s="181" t="s">
        <v>149</v>
      </c>
      <c r="E99" s="180"/>
      <c r="F99" s="180"/>
      <c r="G99" s="180"/>
      <c r="H99" s="180"/>
      <c r="I99" s="180"/>
      <c r="J99" s="180"/>
      <c r="K99" s="180"/>
      <c r="L99" s="180"/>
      <c r="M99" s="180"/>
      <c r="N99" s="133">
        <f>ROUND(N88*T99,2)</f>
        <v>0</v>
      </c>
      <c r="O99" s="182"/>
      <c r="P99" s="182"/>
      <c r="Q99" s="182"/>
      <c r="R99" s="183"/>
      <c r="S99" s="184"/>
      <c r="T99" s="189"/>
      <c r="U99" s="190" t="s">
        <v>44</v>
      </c>
      <c r="V99" s="184"/>
      <c r="W99" s="184"/>
      <c r="X99" s="184"/>
      <c r="Y99" s="184"/>
      <c r="Z99" s="184"/>
      <c r="AA99" s="184"/>
      <c r="AB99" s="184"/>
      <c r="AC99" s="184"/>
      <c r="AD99" s="184"/>
      <c r="AE99" s="184"/>
      <c r="AF99" s="184"/>
      <c r="AG99" s="184"/>
      <c r="AH99" s="184"/>
      <c r="AI99" s="184"/>
      <c r="AJ99" s="184"/>
      <c r="AK99" s="184"/>
      <c r="AL99" s="184"/>
      <c r="AM99" s="184"/>
      <c r="AN99" s="184"/>
      <c r="AO99" s="184"/>
      <c r="AP99" s="184"/>
      <c r="AQ99" s="184"/>
      <c r="AR99" s="184"/>
      <c r="AS99" s="184"/>
      <c r="AT99" s="184"/>
      <c r="AU99" s="184"/>
      <c r="AV99" s="184"/>
      <c r="AW99" s="184"/>
      <c r="AX99" s="184"/>
      <c r="AY99" s="187" t="s">
        <v>150</v>
      </c>
      <c r="AZ99" s="184"/>
      <c r="BA99" s="184"/>
      <c r="BB99" s="184"/>
      <c r="BC99" s="184"/>
      <c r="BD99" s="184"/>
      <c r="BE99" s="188">
        <f>IF(U99="základná",N99,0)</f>
        <v>0</v>
      </c>
      <c r="BF99" s="188">
        <f>IF(U99="znížená",N99,0)</f>
        <v>0</v>
      </c>
      <c r="BG99" s="188">
        <f>IF(U99="zákl. prenesená",N99,0)</f>
        <v>0</v>
      </c>
      <c r="BH99" s="188">
        <f>IF(U99="zníž. prenesená",N99,0)</f>
        <v>0</v>
      </c>
      <c r="BI99" s="188">
        <f>IF(U99="nulová",N99,0)</f>
        <v>0</v>
      </c>
      <c r="BJ99" s="187" t="s">
        <v>86</v>
      </c>
      <c r="BK99" s="184"/>
      <c r="BL99" s="184"/>
      <c r="BM99" s="184"/>
    </row>
    <row r="100" s="1" customFormat="1">
      <c r="B100" s="48"/>
      <c r="C100" s="49"/>
      <c r="D100" s="49"/>
      <c r="E100" s="49"/>
      <c r="F100" s="49"/>
      <c r="G100" s="49"/>
      <c r="H100" s="49"/>
      <c r="I100" s="49"/>
      <c r="J100" s="49"/>
      <c r="K100" s="49"/>
      <c r="L100" s="49"/>
      <c r="M100" s="49"/>
      <c r="N100" s="49"/>
      <c r="O100" s="49"/>
      <c r="P100" s="49"/>
      <c r="Q100" s="49"/>
      <c r="R100" s="50"/>
    </row>
    <row r="101" s="1" customFormat="1" ht="29.28" customHeight="1">
      <c r="B101" s="48"/>
      <c r="C101" s="146" t="s">
        <v>115</v>
      </c>
      <c r="D101" s="147"/>
      <c r="E101" s="147"/>
      <c r="F101" s="147"/>
      <c r="G101" s="147"/>
      <c r="H101" s="147"/>
      <c r="I101" s="147"/>
      <c r="J101" s="147"/>
      <c r="K101" s="147"/>
      <c r="L101" s="148">
        <f>ROUND(SUM(N88+N93),2)</f>
        <v>0</v>
      </c>
      <c r="M101" s="148"/>
      <c r="N101" s="148"/>
      <c r="O101" s="148"/>
      <c r="P101" s="148"/>
      <c r="Q101" s="148"/>
      <c r="R101" s="50"/>
    </row>
    <row r="102" s="1" customFormat="1" ht="6.96" customHeight="1">
      <c r="B102" s="77"/>
      <c r="C102" s="78"/>
      <c r="D102" s="78"/>
      <c r="E102" s="78"/>
      <c r="F102" s="78"/>
      <c r="G102" s="78"/>
      <c r="H102" s="78"/>
      <c r="I102" s="78"/>
      <c r="J102" s="78"/>
      <c r="K102" s="78"/>
      <c r="L102" s="78"/>
      <c r="M102" s="78"/>
      <c r="N102" s="78"/>
      <c r="O102" s="78"/>
      <c r="P102" s="78"/>
      <c r="Q102" s="78"/>
      <c r="R102" s="79"/>
    </row>
    <row r="106" s="1" customFormat="1" ht="6.96" customHeight="1">
      <c r="B106" s="80"/>
      <c r="C106" s="81"/>
      <c r="D106" s="81"/>
      <c r="E106" s="81"/>
      <c r="F106" s="81"/>
      <c r="G106" s="81"/>
      <c r="H106" s="81"/>
      <c r="I106" s="81"/>
      <c r="J106" s="81"/>
      <c r="K106" s="81"/>
      <c r="L106" s="81"/>
      <c r="M106" s="81"/>
      <c r="N106" s="81"/>
      <c r="O106" s="81"/>
      <c r="P106" s="81"/>
      <c r="Q106" s="81"/>
      <c r="R106" s="82"/>
    </row>
    <row r="107" s="1" customFormat="1" ht="36.96" customHeight="1">
      <c r="B107" s="48"/>
      <c r="C107" s="29" t="s">
        <v>151</v>
      </c>
      <c r="D107" s="49"/>
      <c r="E107" s="49"/>
      <c r="F107" s="49"/>
      <c r="G107" s="49"/>
      <c r="H107" s="49"/>
      <c r="I107" s="49"/>
      <c r="J107" s="49"/>
      <c r="K107" s="49"/>
      <c r="L107" s="49"/>
      <c r="M107" s="49"/>
      <c r="N107" s="49"/>
      <c r="O107" s="49"/>
      <c r="P107" s="49"/>
      <c r="Q107" s="49"/>
      <c r="R107" s="50"/>
    </row>
    <row r="108" s="1" customFormat="1" ht="6.96" customHeight="1">
      <c r="B108" s="48"/>
      <c r="C108" s="49"/>
      <c r="D108" s="49"/>
      <c r="E108" s="49"/>
      <c r="F108" s="49"/>
      <c r="G108" s="49"/>
      <c r="H108" s="49"/>
      <c r="I108" s="49"/>
      <c r="J108" s="49"/>
      <c r="K108" s="49"/>
      <c r="L108" s="49"/>
      <c r="M108" s="49"/>
      <c r="N108" s="49"/>
      <c r="O108" s="49"/>
      <c r="P108" s="49"/>
      <c r="Q108" s="49"/>
      <c r="R108" s="50"/>
    </row>
    <row r="109" s="1" customFormat="1" ht="30" customHeight="1">
      <c r="B109" s="48"/>
      <c r="C109" s="40" t="s">
        <v>17</v>
      </c>
      <c r="D109" s="49"/>
      <c r="E109" s="49"/>
      <c r="F109" s="151" t="str">
        <f>F6</f>
        <v xml:space="preserve">Denný stacionár  Moravany nad Váhom</v>
      </c>
      <c r="G109" s="40"/>
      <c r="H109" s="40"/>
      <c r="I109" s="40"/>
      <c r="J109" s="40"/>
      <c r="K109" s="40"/>
      <c r="L109" s="40"/>
      <c r="M109" s="40"/>
      <c r="N109" s="40"/>
      <c r="O109" s="40"/>
      <c r="P109" s="40"/>
      <c r="Q109" s="49"/>
      <c r="R109" s="50"/>
    </row>
    <row r="110" s="1" customFormat="1" ht="36.96" customHeight="1">
      <c r="B110" s="48"/>
      <c r="C110" s="87" t="s">
        <v>122</v>
      </c>
      <c r="D110" s="49"/>
      <c r="E110" s="49"/>
      <c r="F110" s="89" t="str">
        <f>F7</f>
        <v>7 - Plynové odberné zariadenie</v>
      </c>
      <c r="G110" s="49"/>
      <c r="H110" s="49"/>
      <c r="I110" s="49"/>
      <c r="J110" s="49"/>
      <c r="K110" s="49"/>
      <c r="L110" s="49"/>
      <c r="M110" s="49"/>
      <c r="N110" s="49"/>
      <c r="O110" s="49"/>
      <c r="P110" s="49"/>
      <c r="Q110" s="49"/>
      <c r="R110" s="50"/>
    </row>
    <row r="111" s="1" customFormat="1" ht="6.96" customHeight="1">
      <c r="B111" s="48"/>
      <c r="C111" s="49"/>
      <c r="D111" s="49"/>
      <c r="E111" s="49"/>
      <c r="F111" s="49"/>
      <c r="G111" s="49"/>
      <c r="H111" s="49"/>
      <c r="I111" s="49"/>
      <c r="J111" s="49"/>
      <c r="K111" s="49"/>
      <c r="L111" s="49"/>
      <c r="M111" s="49"/>
      <c r="N111" s="49"/>
      <c r="O111" s="49"/>
      <c r="P111" s="49"/>
      <c r="Q111" s="49"/>
      <c r="R111" s="50"/>
    </row>
    <row r="112" s="1" customFormat="1" ht="18" customHeight="1">
      <c r="B112" s="48"/>
      <c r="C112" s="40" t="s">
        <v>21</v>
      </c>
      <c r="D112" s="49"/>
      <c r="E112" s="49"/>
      <c r="F112" s="35" t="str">
        <f>F9</f>
        <v>Moravany nad Váhom</v>
      </c>
      <c r="G112" s="49"/>
      <c r="H112" s="49"/>
      <c r="I112" s="49"/>
      <c r="J112" s="49"/>
      <c r="K112" s="40" t="s">
        <v>23</v>
      </c>
      <c r="L112" s="49"/>
      <c r="M112" s="92" t="str">
        <f>IF(O9="","",O9)</f>
        <v>28. 5. 2019</v>
      </c>
      <c r="N112" s="92"/>
      <c r="O112" s="92"/>
      <c r="P112" s="92"/>
      <c r="Q112" s="49"/>
      <c r="R112" s="50"/>
    </row>
    <row r="113" s="1" customFormat="1" ht="6.96" customHeight="1">
      <c r="B113" s="48"/>
      <c r="C113" s="49"/>
      <c r="D113" s="49"/>
      <c r="E113" s="49"/>
      <c r="F113" s="49"/>
      <c r="G113" s="49"/>
      <c r="H113" s="49"/>
      <c r="I113" s="49"/>
      <c r="J113" s="49"/>
      <c r="K113" s="49"/>
      <c r="L113" s="49"/>
      <c r="M113" s="49"/>
      <c r="N113" s="49"/>
      <c r="O113" s="49"/>
      <c r="P113" s="49"/>
      <c r="Q113" s="49"/>
      <c r="R113" s="50"/>
    </row>
    <row r="114" s="1" customFormat="1">
      <c r="B114" s="48"/>
      <c r="C114" s="40" t="s">
        <v>25</v>
      </c>
      <c r="D114" s="49"/>
      <c r="E114" s="49"/>
      <c r="F114" s="35" t="str">
        <f>E12</f>
        <v>Obec Moravany nad Váhom</v>
      </c>
      <c r="G114" s="49"/>
      <c r="H114" s="49"/>
      <c r="I114" s="49"/>
      <c r="J114" s="49"/>
      <c r="K114" s="40" t="s">
        <v>31</v>
      </c>
      <c r="L114" s="49"/>
      <c r="M114" s="35" t="str">
        <f>E18</f>
        <v xml:space="preserve"> </v>
      </c>
      <c r="N114" s="35"/>
      <c r="O114" s="35"/>
      <c r="P114" s="35"/>
      <c r="Q114" s="35"/>
      <c r="R114" s="50"/>
    </row>
    <row r="115" s="1" customFormat="1" ht="14.4" customHeight="1">
      <c r="B115" s="48"/>
      <c r="C115" s="40" t="s">
        <v>29</v>
      </c>
      <c r="D115" s="49"/>
      <c r="E115" s="49"/>
      <c r="F115" s="35" t="str">
        <f>IF(E15="","",E15)</f>
        <v>Vyplň údaj</v>
      </c>
      <c r="G115" s="49"/>
      <c r="H115" s="49"/>
      <c r="I115" s="49"/>
      <c r="J115" s="49"/>
      <c r="K115" s="40" t="s">
        <v>35</v>
      </c>
      <c r="L115" s="49"/>
      <c r="M115" s="35" t="str">
        <f>E21</f>
        <v>Hulmanová Jana</v>
      </c>
      <c r="N115" s="35"/>
      <c r="O115" s="35"/>
      <c r="P115" s="35"/>
      <c r="Q115" s="35"/>
      <c r="R115" s="50"/>
    </row>
    <row r="116" s="1" customFormat="1" ht="10.32" customHeight="1">
      <c r="B116" s="48"/>
      <c r="C116" s="49"/>
      <c r="D116" s="49"/>
      <c r="E116" s="49"/>
      <c r="F116" s="49"/>
      <c r="G116" s="49"/>
      <c r="H116" s="49"/>
      <c r="I116" s="49"/>
      <c r="J116" s="49"/>
      <c r="K116" s="49"/>
      <c r="L116" s="49"/>
      <c r="M116" s="49"/>
      <c r="N116" s="49"/>
      <c r="O116" s="49"/>
      <c r="P116" s="49"/>
      <c r="Q116" s="49"/>
      <c r="R116" s="50"/>
    </row>
    <row r="117" s="8" customFormat="1" ht="29.28" customHeight="1">
      <c r="B117" s="191"/>
      <c r="C117" s="192" t="s">
        <v>152</v>
      </c>
      <c r="D117" s="193" t="s">
        <v>153</v>
      </c>
      <c r="E117" s="193" t="s">
        <v>59</v>
      </c>
      <c r="F117" s="193" t="s">
        <v>154</v>
      </c>
      <c r="G117" s="193"/>
      <c r="H117" s="193"/>
      <c r="I117" s="193"/>
      <c r="J117" s="193" t="s">
        <v>155</v>
      </c>
      <c r="K117" s="193" t="s">
        <v>156</v>
      </c>
      <c r="L117" s="193" t="s">
        <v>157</v>
      </c>
      <c r="M117" s="193"/>
      <c r="N117" s="193" t="s">
        <v>127</v>
      </c>
      <c r="O117" s="193"/>
      <c r="P117" s="193"/>
      <c r="Q117" s="194"/>
      <c r="R117" s="195"/>
      <c r="T117" s="102" t="s">
        <v>158</v>
      </c>
      <c r="U117" s="103" t="s">
        <v>41</v>
      </c>
      <c r="V117" s="103" t="s">
        <v>159</v>
      </c>
      <c r="W117" s="103" t="s">
        <v>160</v>
      </c>
      <c r="X117" s="103" t="s">
        <v>161</v>
      </c>
      <c r="Y117" s="103" t="s">
        <v>162</v>
      </c>
      <c r="Z117" s="103" t="s">
        <v>163</v>
      </c>
      <c r="AA117" s="104" t="s">
        <v>164</v>
      </c>
    </row>
    <row r="118" s="1" customFormat="1" ht="29.28" customHeight="1">
      <c r="B118" s="48"/>
      <c r="C118" s="106" t="s">
        <v>124</v>
      </c>
      <c r="D118" s="49"/>
      <c r="E118" s="49"/>
      <c r="F118" s="49"/>
      <c r="G118" s="49"/>
      <c r="H118" s="49"/>
      <c r="I118" s="49"/>
      <c r="J118" s="49"/>
      <c r="K118" s="49"/>
      <c r="L118" s="49"/>
      <c r="M118" s="49"/>
      <c r="N118" s="196">
        <f>BK118</f>
        <v>0</v>
      </c>
      <c r="O118" s="197"/>
      <c r="P118" s="197"/>
      <c r="Q118" s="197"/>
      <c r="R118" s="50"/>
      <c r="T118" s="105"/>
      <c r="U118" s="69"/>
      <c r="V118" s="69"/>
      <c r="W118" s="198">
        <f>W119+W122</f>
        <v>0</v>
      </c>
      <c r="X118" s="69"/>
      <c r="Y118" s="198">
        <f>Y119+Y122</f>
        <v>0</v>
      </c>
      <c r="Z118" s="69"/>
      <c r="AA118" s="199">
        <f>AA119+AA122</f>
        <v>0</v>
      </c>
      <c r="AT118" s="24" t="s">
        <v>76</v>
      </c>
      <c r="AU118" s="24" t="s">
        <v>129</v>
      </c>
      <c r="BK118" s="200">
        <f>BK119+BK122</f>
        <v>0</v>
      </c>
    </row>
    <row r="119" s="9" customFormat="1" ht="37.44" customHeight="1">
      <c r="B119" s="201"/>
      <c r="C119" s="202"/>
      <c r="D119" s="203" t="s">
        <v>135</v>
      </c>
      <c r="E119" s="203"/>
      <c r="F119" s="203"/>
      <c r="G119" s="203"/>
      <c r="H119" s="203"/>
      <c r="I119" s="203"/>
      <c r="J119" s="203"/>
      <c r="K119" s="203"/>
      <c r="L119" s="203"/>
      <c r="M119" s="203"/>
      <c r="N119" s="175">
        <f>BK119</f>
        <v>0</v>
      </c>
      <c r="O119" s="204"/>
      <c r="P119" s="204"/>
      <c r="Q119" s="204"/>
      <c r="R119" s="205"/>
      <c r="T119" s="206"/>
      <c r="U119" s="202"/>
      <c r="V119" s="202"/>
      <c r="W119" s="207">
        <f>W120</f>
        <v>0</v>
      </c>
      <c r="X119" s="202"/>
      <c r="Y119" s="207">
        <f>Y120</f>
        <v>0</v>
      </c>
      <c r="Z119" s="202"/>
      <c r="AA119" s="208">
        <f>AA120</f>
        <v>0</v>
      </c>
      <c r="AR119" s="209" t="s">
        <v>86</v>
      </c>
      <c r="AT119" s="210" t="s">
        <v>76</v>
      </c>
      <c r="AU119" s="210" t="s">
        <v>77</v>
      </c>
      <c r="AY119" s="209" t="s">
        <v>165</v>
      </c>
      <c r="BK119" s="211">
        <f>BK120</f>
        <v>0</v>
      </c>
    </row>
    <row r="120" s="9" customFormat="1" ht="19.92" customHeight="1">
      <c r="B120" s="201"/>
      <c r="C120" s="202"/>
      <c r="D120" s="212" t="s">
        <v>1740</v>
      </c>
      <c r="E120" s="212"/>
      <c r="F120" s="212"/>
      <c r="G120" s="212"/>
      <c r="H120" s="212"/>
      <c r="I120" s="212"/>
      <c r="J120" s="212"/>
      <c r="K120" s="212"/>
      <c r="L120" s="212"/>
      <c r="M120" s="212"/>
      <c r="N120" s="213">
        <f>BK120</f>
        <v>0</v>
      </c>
      <c r="O120" s="214"/>
      <c r="P120" s="214"/>
      <c r="Q120" s="214"/>
      <c r="R120" s="205"/>
      <c r="T120" s="206"/>
      <c r="U120" s="202"/>
      <c r="V120" s="202"/>
      <c r="W120" s="207">
        <f>W121</f>
        <v>0</v>
      </c>
      <c r="X120" s="202"/>
      <c r="Y120" s="207">
        <f>Y121</f>
        <v>0</v>
      </c>
      <c r="Z120" s="202"/>
      <c r="AA120" s="208">
        <f>AA121</f>
        <v>0</v>
      </c>
      <c r="AR120" s="209" t="s">
        <v>86</v>
      </c>
      <c r="AT120" s="210" t="s">
        <v>76</v>
      </c>
      <c r="AU120" s="210" t="s">
        <v>83</v>
      </c>
      <c r="AY120" s="209" t="s">
        <v>165</v>
      </c>
      <c r="BK120" s="211">
        <f>BK121</f>
        <v>0</v>
      </c>
    </row>
    <row r="121" s="1" customFormat="1" ht="16.5" customHeight="1">
      <c r="B121" s="179"/>
      <c r="C121" s="215" t="s">
        <v>86</v>
      </c>
      <c r="D121" s="215" t="s">
        <v>166</v>
      </c>
      <c r="E121" s="216" t="s">
        <v>86</v>
      </c>
      <c r="F121" s="217" t="s">
        <v>102</v>
      </c>
      <c r="G121" s="217"/>
      <c r="H121" s="217"/>
      <c r="I121" s="217"/>
      <c r="J121" s="218" t="s">
        <v>431</v>
      </c>
      <c r="K121" s="219">
        <v>1</v>
      </c>
      <c r="L121" s="220">
        <v>0</v>
      </c>
      <c r="M121" s="220"/>
      <c r="N121" s="219">
        <f>ROUND(L121*K121,3)</f>
        <v>0</v>
      </c>
      <c r="O121" s="219"/>
      <c r="P121" s="219"/>
      <c r="Q121" s="219"/>
      <c r="R121" s="183"/>
      <c r="T121" s="221" t="s">
        <v>5</v>
      </c>
      <c r="U121" s="58" t="s">
        <v>44</v>
      </c>
      <c r="V121" s="49"/>
      <c r="W121" s="222">
        <f>V121*K121</f>
        <v>0</v>
      </c>
      <c r="X121" s="222">
        <v>0</v>
      </c>
      <c r="Y121" s="222">
        <f>X121*K121</f>
        <v>0</v>
      </c>
      <c r="Z121" s="222">
        <v>0</v>
      </c>
      <c r="AA121" s="223">
        <f>Z121*K121</f>
        <v>0</v>
      </c>
      <c r="AR121" s="24" t="s">
        <v>299</v>
      </c>
      <c r="AT121" s="24" t="s">
        <v>166</v>
      </c>
      <c r="AU121" s="24" t="s">
        <v>86</v>
      </c>
      <c r="AY121" s="24" t="s">
        <v>165</v>
      </c>
      <c r="BE121" s="138">
        <f>IF(U121="základná",N121,0)</f>
        <v>0</v>
      </c>
      <c r="BF121" s="138">
        <f>IF(U121="znížená",N121,0)</f>
        <v>0</v>
      </c>
      <c r="BG121" s="138">
        <f>IF(U121="zákl. prenesená",N121,0)</f>
        <v>0</v>
      </c>
      <c r="BH121" s="138">
        <f>IF(U121="zníž. prenesená",N121,0)</f>
        <v>0</v>
      </c>
      <c r="BI121" s="138">
        <f>IF(U121="nulová",N121,0)</f>
        <v>0</v>
      </c>
      <c r="BJ121" s="24" t="s">
        <v>86</v>
      </c>
      <c r="BK121" s="224">
        <f>ROUND(L121*K121,3)</f>
        <v>0</v>
      </c>
      <c r="BL121" s="24" t="s">
        <v>299</v>
      </c>
      <c r="BM121" s="24" t="s">
        <v>1741</v>
      </c>
    </row>
    <row r="122" s="1" customFormat="1" ht="49.92" customHeight="1">
      <c r="B122" s="48"/>
      <c r="C122" s="49"/>
      <c r="D122" s="203" t="s">
        <v>454</v>
      </c>
      <c r="E122" s="49"/>
      <c r="F122" s="49"/>
      <c r="G122" s="49"/>
      <c r="H122" s="49"/>
      <c r="I122" s="49"/>
      <c r="J122" s="49"/>
      <c r="K122" s="49"/>
      <c r="L122" s="49"/>
      <c r="M122" s="49"/>
      <c r="N122" s="274">
        <f>BK122</f>
        <v>0</v>
      </c>
      <c r="O122" s="275"/>
      <c r="P122" s="275"/>
      <c r="Q122" s="275"/>
      <c r="R122" s="50"/>
      <c r="T122" s="276"/>
      <c r="U122" s="49"/>
      <c r="V122" s="49"/>
      <c r="W122" s="49"/>
      <c r="X122" s="49"/>
      <c r="Y122" s="49"/>
      <c r="Z122" s="49"/>
      <c r="AA122" s="96"/>
      <c r="AT122" s="24" t="s">
        <v>76</v>
      </c>
      <c r="AU122" s="24" t="s">
        <v>77</v>
      </c>
      <c r="AY122" s="24" t="s">
        <v>455</v>
      </c>
      <c r="BK122" s="224">
        <f>SUM(BK123:BK127)</f>
        <v>0</v>
      </c>
    </row>
    <row r="123" s="1" customFormat="1" ht="22.32" customHeight="1">
      <c r="B123" s="48"/>
      <c r="C123" s="277" t="s">
        <v>5</v>
      </c>
      <c r="D123" s="277" t="s">
        <v>166</v>
      </c>
      <c r="E123" s="278" t="s">
        <v>5</v>
      </c>
      <c r="F123" s="279" t="s">
        <v>5</v>
      </c>
      <c r="G123" s="279"/>
      <c r="H123" s="279"/>
      <c r="I123" s="279"/>
      <c r="J123" s="280" t="s">
        <v>5</v>
      </c>
      <c r="K123" s="220"/>
      <c r="L123" s="220"/>
      <c r="M123" s="281"/>
      <c r="N123" s="281">
        <f>BK123</f>
        <v>0</v>
      </c>
      <c r="O123" s="281"/>
      <c r="P123" s="281"/>
      <c r="Q123" s="281"/>
      <c r="R123" s="50"/>
      <c r="T123" s="221" t="s">
        <v>5</v>
      </c>
      <c r="U123" s="282" t="s">
        <v>44</v>
      </c>
      <c r="V123" s="49"/>
      <c r="W123" s="49"/>
      <c r="X123" s="49"/>
      <c r="Y123" s="49"/>
      <c r="Z123" s="49"/>
      <c r="AA123" s="96"/>
      <c r="AT123" s="24" t="s">
        <v>455</v>
      </c>
      <c r="AU123" s="24" t="s">
        <v>83</v>
      </c>
      <c r="AY123" s="24" t="s">
        <v>455</v>
      </c>
      <c r="BE123" s="138">
        <f>IF(U123="základná",N123,0)</f>
        <v>0</v>
      </c>
      <c r="BF123" s="138">
        <f>IF(U123="znížená",N123,0)</f>
        <v>0</v>
      </c>
      <c r="BG123" s="138">
        <f>IF(U123="zákl. prenesená",N123,0)</f>
        <v>0</v>
      </c>
      <c r="BH123" s="138">
        <f>IF(U123="zníž. prenesená",N123,0)</f>
        <v>0</v>
      </c>
      <c r="BI123" s="138">
        <f>IF(U123="nulová",N123,0)</f>
        <v>0</v>
      </c>
      <c r="BJ123" s="24" t="s">
        <v>86</v>
      </c>
      <c r="BK123" s="224">
        <f>L123*K123</f>
        <v>0</v>
      </c>
    </row>
    <row r="124" s="1" customFormat="1" ht="22.32" customHeight="1">
      <c r="B124" s="48"/>
      <c r="C124" s="277" t="s">
        <v>5</v>
      </c>
      <c r="D124" s="277" t="s">
        <v>166</v>
      </c>
      <c r="E124" s="278" t="s">
        <v>5</v>
      </c>
      <c r="F124" s="279" t="s">
        <v>5</v>
      </c>
      <c r="G124" s="279"/>
      <c r="H124" s="279"/>
      <c r="I124" s="279"/>
      <c r="J124" s="280" t="s">
        <v>5</v>
      </c>
      <c r="K124" s="220"/>
      <c r="L124" s="220"/>
      <c r="M124" s="281"/>
      <c r="N124" s="281">
        <f>BK124</f>
        <v>0</v>
      </c>
      <c r="O124" s="281"/>
      <c r="P124" s="281"/>
      <c r="Q124" s="281"/>
      <c r="R124" s="50"/>
      <c r="T124" s="221" t="s">
        <v>5</v>
      </c>
      <c r="U124" s="282" t="s">
        <v>44</v>
      </c>
      <c r="V124" s="49"/>
      <c r="W124" s="49"/>
      <c r="X124" s="49"/>
      <c r="Y124" s="49"/>
      <c r="Z124" s="49"/>
      <c r="AA124" s="96"/>
      <c r="AT124" s="24" t="s">
        <v>455</v>
      </c>
      <c r="AU124" s="24" t="s">
        <v>83</v>
      </c>
      <c r="AY124" s="24" t="s">
        <v>455</v>
      </c>
      <c r="BE124" s="138">
        <f>IF(U124="základná",N124,0)</f>
        <v>0</v>
      </c>
      <c r="BF124" s="138">
        <f>IF(U124="znížená",N124,0)</f>
        <v>0</v>
      </c>
      <c r="BG124" s="138">
        <f>IF(U124="zákl. prenesená",N124,0)</f>
        <v>0</v>
      </c>
      <c r="BH124" s="138">
        <f>IF(U124="zníž. prenesená",N124,0)</f>
        <v>0</v>
      </c>
      <c r="BI124" s="138">
        <f>IF(U124="nulová",N124,0)</f>
        <v>0</v>
      </c>
      <c r="BJ124" s="24" t="s">
        <v>86</v>
      </c>
      <c r="BK124" s="224">
        <f>L124*K124</f>
        <v>0</v>
      </c>
    </row>
    <row r="125" s="1" customFormat="1" ht="22.32" customHeight="1">
      <c r="B125" s="48"/>
      <c r="C125" s="277" t="s">
        <v>5</v>
      </c>
      <c r="D125" s="277" t="s">
        <v>166</v>
      </c>
      <c r="E125" s="278" t="s">
        <v>5</v>
      </c>
      <c r="F125" s="279" t="s">
        <v>5</v>
      </c>
      <c r="G125" s="279"/>
      <c r="H125" s="279"/>
      <c r="I125" s="279"/>
      <c r="J125" s="280" t="s">
        <v>5</v>
      </c>
      <c r="K125" s="220"/>
      <c r="L125" s="220"/>
      <c r="M125" s="281"/>
      <c r="N125" s="281">
        <f>BK125</f>
        <v>0</v>
      </c>
      <c r="O125" s="281"/>
      <c r="P125" s="281"/>
      <c r="Q125" s="281"/>
      <c r="R125" s="50"/>
      <c r="T125" s="221" t="s">
        <v>5</v>
      </c>
      <c r="U125" s="282" t="s">
        <v>44</v>
      </c>
      <c r="V125" s="49"/>
      <c r="W125" s="49"/>
      <c r="X125" s="49"/>
      <c r="Y125" s="49"/>
      <c r="Z125" s="49"/>
      <c r="AA125" s="96"/>
      <c r="AT125" s="24" t="s">
        <v>455</v>
      </c>
      <c r="AU125" s="24" t="s">
        <v>83</v>
      </c>
      <c r="AY125" s="24" t="s">
        <v>455</v>
      </c>
      <c r="BE125" s="138">
        <f>IF(U125="základná",N125,0)</f>
        <v>0</v>
      </c>
      <c r="BF125" s="138">
        <f>IF(U125="znížená",N125,0)</f>
        <v>0</v>
      </c>
      <c r="BG125" s="138">
        <f>IF(U125="zákl. prenesená",N125,0)</f>
        <v>0</v>
      </c>
      <c r="BH125" s="138">
        <f>IF(U125="zníž. prenesená",N125,0)</f>
        <v>0</v>
      </c>
      <c r="BI125" s="138">
        <f>IF(U125="nulová",N125,0)</f>
        <v>0</v>
      </c>
      <c r="BJ125" s="24" t="s">
        <v>86</v>
      </c>
      <c r="BK125" s="224">
        <f>L125*K125</f>
        <v>0</v>
      </c>
    </row>
    <row r="126" s="1" customFormat="1" ht="22.32" customHeight="1">
      <c r="B126" s="48"/>
      <c r="C126" s="277" t="s">
        <v>5</v>
      </c>
      <c r="D126" s="277" t="s">
        <v>166</v>
      </c>
      <c r="E126" s="278" t="s">
        <v>5</v>
      </c>
      <c r="F126" s="279" t="s">
        <v>5</v>
      </c>
      <c r="G126" s="279"/>
      <c r="H126" s="279"/>
      <c r="I126" s="279"/>
      <c r="J126" s="280" t="s">
        <v>5</v>
      </c>
      <c r="K126" s="220"/>
      <c r="L126" s="220"/>
      <c r="M126" s="281"/>
      <c r="N126" s="281">
        <f>BK126</f>
        <v>0</v>
      </c>
      <c r="O126" s="281"/>
      <c r="P126" s="281"/>
      <c r="Q126" s="281"/>
      <c r="R126" s="50"/>
      <c r="T126" s="221" t="s">
        <v>5</v>
      </c>
      <c r="U126" s="282" t="s">
        <v>44</v>
      </c>
      <c r="V126" s="49"/>
      <c r="W126" s="49"/>
      <c r="X126" s="49"/>
      <c r="Y126" s="49"/>
      <c r="Z126" s="49"/>
      <c r="AA126" s="96"/>
      <c r="AT126" s="24" t="s">
        <v>455</v>
      </c>
      <c r="AU126" s="24" t="s">
        <v>83</v>
      </c>
      <c r="AY126" s="24" t="s">
        <v>455</v>
      </c>
      <c r="BE126" s="138">
        <f>IF(U126="základná",N126,0)</f>
        <v>0</v>
      </c>
      <c r="BF126" s="138">
        <f>IF(U126="znížená",N126,0)</f>
        <v>0</v>
      </c>
      <c r="BG126" s="138">
        <f>IF(U126="zákl. prenesená",N126,0)</f>
        <v>0</v>
      </c>
      <c r="BH126" s="138">
        <f>IF(U126="zníž. prenesená",N126,0)</f>
        <v>0</v>
      </c>
      <c r="BI126" s="138">
        <f>IF(U126="nulová",N126,0)</f>
        <v>0</v>
      </c>
      <c r="BJ126" s="24" t="s">
        <v>86</v>
      </c>
      <c r="BK126" s="224">
        <f>L126*K126</f>
        <v>0</v>
      </c>
    </row>
    <row r="127" s="1" customFormat="1" ht="22.32" customHeight="1">
      <c r="B127" s="48"/>
      <c r="C127" s="277" t="s">
        <v>5</v>
      </c>
      <c r="D127" s="277" t="s">
        <v>166</v>
      </c>
      <c r="E127" s="278" t="s">
        <v>5</v>
      </c>
      <c r="F127" s="279" t="s">
        <v>5</v>
      </c>
      <c r="G127" s="279"/>
      <c r="H127" s="279"/>
      <c r="I127" s="279"/>
      <c r="J127" s="280" t="s">
        <v>5</v>
      </c>
      <c r="K127" s="220"/>
      <c r="L127" s="220"/>
      <c r="M127" s="281"/>
      <c r="N127" s="281">
        <f>BK127</f>
        <v>0</v>
      </c>
      <c r="O127" s="281"/>
      <c r="P127" s="281"/>
      <c r="Q127" s="281"/>
      <c r="R127" s="50"/>
      <c r="T127" s="221" t="s">
        <v>5</v>
      </c>
      <c r="U127" s="282" t="s">
        <v>44</v>
      </c>
      <c r="V127" s="74"/>
      <c r="W127" s="74"/>
      <c r="X127" s="74"/>
      <c r="Y127" s="74"/>
      <c r="Z127" s="74"/>
      <c r="AA127" s="76"/>
      <c r="AT127" s="24" t="s">
        <v>455</v>
      </c>
      <c r="AU127" s="24" t="s">
        <v>83</v>
      </c>
      <c r="AY127" s="24" t="s">
        <v>455</v>
      </c>
      <c r="BE127" s="138">
        <f>IF(U127="základná",N127,0)</f>
        <v>0</v>
      </c>
      <c r="BF127" s="138">
        <f>IF(U127="znížená",N127,0)</f>
        <v>0</v>
      </c>
      <c r="BG127" s="138">
        <f>IF(U127="zákl. prenesená",N127,0)</f>
        <v>0</v>
      </c>
      <c r="BH127" s="138">
        <f>IF(U127="zníž. prenesená",N127,0)</f>
        <v>0</v>
      </c>
      <c r="BI127" s="138">
        <f>IF(U127="nulová",N127,0)</f>
        <v>0</v>
      </c>
      <c r="BJ127" s="24" t="s">
        <v>86</v>
      </c>
      <c r="BK127" s="224">
        <f>L127*K127</f>
        <v>0</v>
      </c>
    </row>
    <row r="128" s="1" customFormat="1" ht="6.96" customHeight="1">
      <c r="B128" s="77"/>
      <c r="C128" s="78"/>
      <c r="D128" s="78"/>
      <c r="E128" s="78"/>
      <c r="F128" s="78"/>
      <c r="G128" s="78"/>
      <c r="H128" s="78"/>
      <c r="I128" s="78"/>
      <c r="J128" s="78"/>
      <c r="K128" s="78"/>
      <c r="L128" s="78"/>
      <c r="M128" s="78"/>
      <c r="N128" s="78"/>
      <c r="O128" s="78"/>
      <c r="P128" s="78"/>
      <c r="Q128" s="78"/>
      <c r="R128" s="79"/>
    </row>
  </sheetData>
  <mergeCells count="87">
    <mergeCell ref="C2:Q2"/>
    <mergeCell ref="C4:Q4"/>
    <mergeCell ref="F6:P6"/>
    <mergeCell ref="F7:P7"/>
    <mergeCell ref="O9:P9"/>
    <mergeCell ref="O11:P11"/>
    <mergeCell ref="O12:P12"/>
    <mergeCell ref="O14:P14"/>
    <mergeCell ref="E15:L15"/>
    <mergeCell ref="O15:P15"/>
    <mergeCell ref="O17:P17"/>
    <mergeCell ref="O18:P18"/>
    <mergeCell ref="O20:P20"/>
    <mergeCell ref="O21:P21"/>
    <mergeCell ref="E24:L24"/>
    <mergeCell ref="M27:P27"/>
    <mergeCell ref="M28:P28"/>
    <mergeCell ref="M30:P30"/>
    <mergeCell ref="H32:J32"/>
    <mergeCell ref="M32:P32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C76:Q76"/>
    <mergeCell ref="F78:P78"/>
    <mergeCell ref="F79:P79"/>
    <mergeCell ref="M81:P81"/>
    <mergeCell ref="M83:Q83"/>
    <mergeCell ref="M84:Q84"/>
    <mergeCell ref="C86:G86"/>
    <mergeCell ref="N86:Q86"/>
    <mergeCell ref="N88:Q88"/>
    <mergeCell ref="N89:Q89"/>
    <mergeCell ref="N90:Q90"/>
    <mergeCell ref="N91:Q91"/>
    <mergeCell ref="N93:Q93"/>
    <mergeCell ref="D94:H94"/>
    <mergeCell ref="N94:Q94"/>
    <mergeCell ref="D95:H95"/>
    <mergeCell ref="N95:Q95"/>
    <mergeCell ref="D96:H96"/>
    <mergeCell ref="N96:Q96"/>
    <mergeCell ref="D97:H97"/>
    <mergeCell ref="N97:Q97"/>
    <mergeCell ref="D98:H98"/>
    <mergeCell ref="N98:Q98"/>
    <mergeCell ref="N99:Q99"/>
    <mergeCell ref="L101:Q101"/>
    <mergeCell ref="C107:Q107"/>
    <mergeCell ref="F109:P109"/>
    <mergeCell ref="F110:P110"/>
    <mergeCell ref="M112:P112"/>
    <mergeCell ref="M114:Q114"/>
    <mergeCell ref="M115:Q115"/>
    <mergeCell ref="F117:I117"/>
    <mergeCell ref="L117:M117"/>
    <mergeCell ref="N117:Q117"/>
    <mergeCell ref="F121:I121"/>
    <mergeCell ref="L121:M121"/>
    <mergeCell ref="N121:Q121"/>
    <mergeCell ref="F123:I123"/>
    <mergeCell ref="L123:M123"/>
    <mergeCell ref="N123:Q123"/>
    <mergeCell ref="F124:I124"/>
    <mergeCell ref="L124:M124"/>
    <mergeCell ref="N124:Q124"/>
    <mergeCell ref="F125:I125"/>
    <mergeCell ref="L125:M125"/>
    <mergeCell ref="N125:Q125"/>
    <mergeCell ref="F126:I126"/>
    <mergeCell ref="L126:M126"/>
    <mergeCell ref="N126:Q126"/>
    <mergeCell ref="F127:I127"/>
    <mergeCell ref="L127:M127"/>
    <mergeCell ref="N127:Q127"/>
    <mergeCell ref="N118:Q118"/>
    <mergeCell ref="N119:Q119"/>
    <mergeCell ref="N120:Q120"/>
    <mergeCell ref="N122:Q122"/>
    <mergeCell ref="H1:K1"/>
    <mergeCell ref="S2:AC2"/>
  </mergeCells>
  <dataValidations count="2">
    <dataValidation type="list" allowBlank="1" showInputMessage="1" showErrorMessage="1" error="Povolené sú hodnoty K, M." sqref="D123:D128">
      <formula1>"K, M"</formula1>
    </dataValidation>
    <dataValidation type="list" allowBlank="1" showInputMessage="1" showErrorMessage="1" error="Povolené sú hodnoty základná, znížená, nulová." sqref="U123:U128">
      <formula1>"základná, znížená, nulová"</formula1>
    </dataValidation>
  </dataValidations>
  <hyperlinks>
    <hyperlink ref="F1:G1" location="C2" display="1) Krycí list rozpočtu"/>
    <hyperlink ref="H1:K1" location="C86" display="2) Rekapitulácia rozpočtu"/>
    <hyperlink ref="L1" location="C117" display="3) Rozpočet"/>
    <hyperlink ref="S1:T1" location="'Rekapitulácia stavby'!C2" display="Rekapitulácia stavby"/>
  </hyperlinks>
  <pageMargins left="0.5833333" right="0.5833333" top="0.5" bottom="0.4666667" header="0" footer="0"/>
  <pageSetup paperSize="9" blackAndWhite="1" fitToHeight="100"/>
  <headerFooter>
    <oddFooter>&amp;CStrana &amp;P z &amp;N</oddFooter>
  </headerFooter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1.17" customWidth="1"/>
    <col min="7" max="7" width="11.17" customWidth="1"/>
    <col min="8" max="8" width="12.5" customWidth="1"/>
    <col min="9" max="9" width="7" customWidth="1"/>
    <col min="10" max="10" width="5.17" customWidth="1"/>
    <col min="11" max="11" width="11.5" customWidth="1"/>
    <col min="12" max="12" width="12" customWidth="1"/>
    <col min="13" max="13" width="6" customWidth="1"/>
    <col min="14" max="14" width="6" customWidth="1"/>
    <col min="15" max="15" width="2" customWidth="1"/>
    <col min="16" max="16" width="12.5" customWidth="1"/>
    <col min="17" max="17" width="4.17" customWidth="1"/>
    <col min="18" max="18" width="1.67" customWidth="1"/>
    <col min="19" max="19" width="8.17" customWidth="1"/>
    <col min="20" max="20" width="29.67" hidden="1" customWidth="1"/>
    <col min="21" max="21" width="16.33" hidden="1" customWidth="1"/>
    <col min="22" max="22" width="12.33" hidden="1" customWidth="1"/>
    <col min="23" max="23" width="16.33" hidden="1" customWidth="1"/>
    <col min="24" max="24" width="12.17" hidden="1" customWidth="1"/>
    <col min="25" max="25" width="15" hidden="1" customWidth="1"/>
    <col min="26" max="26" width="11" hidden="1" customWidth="1"/>
    <col min="27" max="27" width="15" hidden="1" customWidth="1"/>
    <col min="28" max="28" width="16.33" hidden="1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149"/>
      <c r="B1" s="15"/>
      <c r="C1" s="15"/>
      <c r="D1" s="16" t="s">
        <v>1</v>
      </c>
      <c r="E1" s="15"/>
      <c r="F1" s="17" t="s">
        <v>116</v>
      </c>
      <c r="G1" s="17"/>
      <c r="H1" s="150" t="s">
        <v>117</v>
      </c>
      <c r="I1" s="150"/>
      <c r="J1" s="150"/>
      <c r="K1" s="150"/>
      <c r="L1" s="17" t="s">
        <v>118</v>
      </c>
      <c r="M1" s="15"/>
      <c r="N1" s="15"/>
      <c r="O1" s="16" t="s">
        <v>119</v>
      </c>
      <c r="P1" s="15"/>
      <c r="Q1" s="15"/>
      <c r="R1" s="15"/>
      <c r="S1" s="17" t="s">
        <v>120</v>
      </c>
      <c r="T1" s="17"/>
      <c r="U1" s="149"/>
      <c r="V1" s="149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</row>
    <row r="2" ht="36.96" customHeight="1">
      <c r="C2" s="21" t="s">
        <v>7</v>
      </c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  <c r="P2" s="22"/>
      <c r="Q2" s="22"/>
      <c r="S2" s="23" t="s">
        <v>8</v>
      </c>
      <c r="AT2" s="24" t="s">
        <v>106</v>
      </c>
    </row>
    <row r="3" ht="6.96" customHeight="1">
      <c r="B3" s="25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  <c r="Q3" s="26"/>
      <c r="R3" s="27"/>
      <c r="AT3" s="24" t="s">
        <v>77</v>
      </c>
    </row>
    <row r="4" ht="36.96" customHeight="1">
      <c r="B4" s="28"/>
      <c r="C4" s="29" t="s">
        <v>121</v>
      </c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1"/>
      <c r="T4" s="22" t="s">
        <v>12</v>
      </c>
      <c r="AT4" s="24" t="s">
        <v>6</v>
      </c>
    </row>
    <row r="5" ht="6.96" customHeight="1">
      <c r="B5" s="28"/>
      <c r="C5" s="33"/>
      <c r="D5" s="33"/>
      <c r="E5" s="33"/>
      <c r="F5" s="33"/>
      <c r="G5" s="33"/>
      <c r="H5" s="33"/>
      <c r="I5" s="33"/>
      <c r="J5" s="33"/>
      <c r="K5" s="33"/>
      <c r="L5" s="33"/>
      <c r="M5" s="33"/>
      <c r="N5" s="33"/>
      <c r="O5" s="33"/>
      <c r="P5" s="33"/>
      <c r="Q5" s="33"/>
      <c r="R5" s="31"/>
    </row>
    <row r="6" ht="25.44" customHeight="1">
      <c r="B6" s="28"/>
      <c r="C6" s="33"/>
      <c r="D6" s="40" t="s">
        <v>17</v>
      </c>
      <c r="E6" s="33"/>
      <c r="F6" s="151" t="str">
        <f>'Rekapitulácia stavby'!K6</f>
        <v xml:space="preserve">Denný stacionár  Moravany nad Váhom</v>
      </c>
      <c r="G6" s="40"/>
      <c r="H6" s="40"/>
      <c r="I6" s="40"/>
      <c r="J6" s="40"/>
      <c r="K6" s="40"/>
      <c r="L6" s="40"/>
      <c r="M6" s="40"/>
      <c r="N6" s="40"/>
      <c r="O6" s="40"/>
      <c r="P6" s="40"/>
      <c r="Q6" s="33"/>
      <c r="R6" s="31"/>
    </row>
    <row r="7" s="1" customFormat="1" ht="32.88" customHeight="1">
      <c r="B7" s="48"/>
      <c r="C7" s="49"/>
      <c r="D7" s="37" t="s">
        <v>122</v>
      </c>
      <c r="E7" s="49"/>
      <c r="F7" s="38" t="s">
        <v>1742</v>
      </c>
      <c r="G7" s="49"/>
      <c r="H7" s="49"/>
      <c r="I7" s="49"/>
      <c r="J7" s="49"/>
      <c r="K7" s="49"/>
      <c r="L7" s="49"/>
      <c r="M7" s="49"/>
      <c r="N7" s="49"/>
      <c r="O7" s="49"/>
      <c r="P7" s="49"/>
      <c r="Q7" s="49"/>
      <c r="R7" s="50"/>
    </row>
    <row r="8" s="1" customFormat="1" ht="14.4" customHeight="1">
      <c r="B8" s="48"/>
      <c r="C8" s="49"/>
      <c r="D8" s="40" t="s">
        <v>19</v>
      </c>
      <c r="E8" s="49"/>
      <c r="F8" s="35" t="s">
        <v>5</v>
      </c>
      <c r="G8" s="49"/>
      <c r="H8" s="49"/>
      <c r="I8" s="49"/>
      <c r="J8" s="49"/>
      <c r="K8" s="49"/>
      <c r="L8" s="49"/>
      <c r="M8" s="40" t="s">
        <v>20</v>
      </c>
      <c r="N8" s="49"/>
      <c r="O8" s="35" t="s">
        <v>5</v>
      </c>
      <c r="P8" s="49"/>
      <c r="Q8" s="49"/>
      <c r="R8" s="50"/>
    </row>
    <row r="9" s="1" customFormat="1" ht="14.4" customHeight="1">
      <c r="B9" s="48"/>
      <c r="C9" s="49"/>
      <c r="D9" s="40" t="s">
        <v>21</v>
      </c>
      <c r="E9" s="49"/>
      <c r="F9" s="35" t="s">
        <v>22</v>
      </c>
      <c r="G9" s="49"/>
      <c r="H9" s="49"/>
      <c r="I9" s="49"/>
      <c r="J9" s="49"/>
      <c r="K9" s="49"/>
      <c r="L9" s="49"/>
      <c r="M9" s="40" t="s">
        <v>23</v>
      </c>
      <c r="N9" s="49"/>
      <c r="O9" s="152" t="str">
        <f>'Rekapitulácia stavby'!AN8</f>
        <v>28. 5. 2019</v>
      </c>
      <c r="P9" s="92"/>
      <c r="Q9" s="49"/>
      <c r="R9" s="50"/>
    </row>
    <row r="10" s="1" customFormat="1" ht="10.8" customHeight="1">
      <c r="B10" s="48"/>
      <c r="C10" s="49"/>
      <c r="D10" s="49"/>
      <c r="E10" s="49"/>
      <c r="F10" s="49"/>
      <c r="G10" s="49"/>
      <c r="H10" s="49"/>
      <c r="I10" s="49"/>
      <c r="J10" s="49"/>
      <c r="K10" s="49"/>
      <c r="L10" s="49"/>
      <c r="M10" s="49"/>
      <c r="N10" s="49"/>
      <c r="O10" s="49"/>
      <c r="P10" s="49"/>
      <c r="Q10" s="49"/>
      <c r="R10" s="50"/>
    </row>
    <row r="11" s="1" customFormat="1" ht="14.4" customHeight="1">
      <c r="B11" s="48"/>
      <c r="C11" s="49"/>
      <c r="D11" s="40" t="s">
        <v>25</v>
      </c>
      <c r="E11" s="49"/>
      <c r="F11" s="49"/>
      <c r="G11" s="49"/>
      <c r="H11" s="49"/>
      <c r="I11" s="49"/>
      <c r="J11" s="49"/>
      <c r="K11" s="49"/>
      <c r="L11" s="49"/>
      <c r="M11" s="40" t="s">
        <v>26</v>
      </c>
      <c r="N11" s="49"/>
      <c r="O11" s="35" t="s">
        <v>5</v>
      </c>
      <c r="P11" s="35"/>
      <c r="Q11" s="49"/>
      <c r="R11" s="50"/>
    </row>
    <row r="12" s="1" customFormat="1" ht="18" customHeight="1">
      <c r="B12" s="48"/>
      <c r="C12" s="49"/>
      <c r="D12" s="49"/>
      <c r="E12" s="35" t="s">
        <v>27</v>
      </c>
      <c r="F12" s="49"/>
      <c r="G12" s="49"/>
      <c r="H12" s="49"/>
      <c r="I12" s="49"/>
      <c r="J12" s="49"/>
      <c r="K12" s="49"/>
      <c r="L12" s="49"/>
      <c r="M12" s="40" t="s">
        <v>28</v>
      </c>
      <c r="N12" s="49"/>
      <c r="O12" s="35" t="s">
        <v>5</v>
      </c>
      <c r="P12" s="35"/>
      <c r="Q12" s="49"/>
      <c r="R12" s="50"/>
    </row>
    <row r="13" s="1" customFormat="1" ht="6.96" customHeight="1">
      <c r="B13" s="48"/>
      <c r="C13" s="49"/>
      <c r="D13" s="49"/>
      <c r="E13" s="49"/>
      <c r="F13" s="49"/>
      <c r="G13" s="49"/>
      <c r="H13" s="49"/>
      <c r="I13" s="49"/>
      <c r="J13" s="49"/>
      <c r="K13" s="49"/>
      <c r="L13" s="49"/>
      <c r="M13" s="49"/>
      <c r="N13" s="49"/>
      <c r="O13" s="49"/>
      <c r="P13" s="49"/>
      <c r="Q13" s="49"/>
      <c r="R13" s="50"/>
    </row>
    <row r="14" s="1" customFormat="1" ht="14.4" customHeight="1">
      <c r="B14" s="48"/>
      <c r="C14" s="49"/>
      <c r="D14" s="40" t="s">
        <v>29</v>
      </c>
      <c r="E14" s="49"/>
      <c r="F14" s="49"/>
      <c r="G14" s="49"/>
      <c r="H14" s="49"/>
      <c r="I14" s="49"/>
      <c r="J14" s="49"/>
      <c r="K14" s="49"/>
      <c r="L14" s="49"/>
      <c r="M14" s="40" t="s">
        <v>26</v>
      </c>
      <c r="N14" s="49"/>
      <c r="O14" s="41" t="str">
        <f>IF('Rekapitulácia stavby'!AN13="","",'Rekapitulácia stavby'!AN13)</f>
        <v>Vyplň údaj</v>
      </c>
      <c r="P14" s="35"/>
      <c r="Q14" s="49"/>
      <c r="R14" s="50"/>
    </row>
    <row r="15" s="1" customFormat="1" ht="18" customHeight="1">
      <c r="B15" s="48"/>
      <c r="C15" s="49"/>
      <c r="D15" s="49"/>
      <c r="E15" s="41" t="str">
        <f>IF('Rekapitulácia stavby'!E14="","",'Rekapitulácia stavby'!E14)</f>
        <v>Vyplň údaj</v>
      </c>
      <c r="F15" s="153"/>
      <c r="G15" s="153"/>
      <c r="H15" s="153"/>
      <c r="I15" s="153"/>
      <c r="J15" s="153"/>
      <c r="K15" s="153"/>
      <c r="L15" s="153"/>
      <c r="M15" s="40" t="s">
        <v>28</v>
      </c>
      <c r="N15" s="49"/>
      <c r="O15" s="41" t="str">
        <f>IF('Rekapitulácia stavby'!AN14="","",'Rekapitulácia stavby'!AN14)</f>
        <v>Vyplň údaj</v>
      </c>
      <c r="P15" s="35"/>
      <c r="Q15" s="49"/>
      <c r="R15" s="50"/>
    </row>
    <row r="16" s="1" customFormat="1" ht="6.96" customHeight="1">
      <c r="B16" s="48"/>
      <c r="C16" s="49"/>
      <c r="D16" s="49"/>
      <c r="E16" s="49"/>
      <c r="F16" s="49"/>
      <c r="G16" s="49"/>
      <c r="H16" s="49"/>
      <c r="I16" s="49"/>
      <c r="J16" s="49"/>
      <c r="K16" s="49"/>
      <c r="L16" s="49"/>
      <c r="M16" s="49"/>
      <c r="N16" s="49"/>
      <c r="O16" s="49"/>
      <c r="P16" s="49"/>
      <c r="Q16" s="49"/>
      <c r="R16" s="50"/>
    </row>
    <row r="17" s="1" customFormat="1" ht="14.4" customHeight="1">
      <c r="B17" s="48"/>
      <c r="C17" s="49"/>
      <c r="D17" s="40" t="s">
        <v>31</v>
      </c>
      <c r="E17" s="49"/>
      <c r="F17" s="49"/>
      <c r="G17" s="49"/>
      <c r="H17" s="49"/>
      <c r="I17" s="49"/>
      <c r="J17" s="49"/>
      <c r="K17" s="49"/>
      <c r="L17" s="49"/>
      <c r="M17" s="40" t="s">
        <v>26</v>
      </c>
      <c r="N17" s="49"/>
      <c r="O17" s="35" t="str">
        <f>IF('Rekapitulácia stavby'!AN16="","",'Rekapitulácia stavby'!AN16)</f>
        <v/>
      </c>
      <c r="P17" s="35"/>
      <c r="Q17" s="49"/>
      <c r="R17" s="50"/>
    </row>
    <row r="18" s="1" customFormat="1" ht="18" customHeight="1">
      <c r="B18" s="48"/>
      <c r="C18" s="49"/>
      <c r="D18" s="49"/>
      <c r="E18" s="35" t="str">
        <f>IF('Rekapitulácia stavby'!E17="","",'Rekapitulácia stavby'!E17)</f>
        <v xml:space="preserve"> </v>
      </c>
      <c r="F18" s="49"/>
      <c r="G18" s="49"/>
      <c r="H18" s="49"/>
      <c r="I18" s="49"/>
      <c r="J18" s="49"/>
      <c r="K18" s="49"/>
      <c r="L18" s="49"/>
      <c r="M18" s="40" t="s">
        <v>28</v>
      </c>
      <c r="N18" s="49"/>
      <c r="O18" s="35" t="str">
        <f>IF('Rekapitulácia stavby'!AN17="","",'Rekapitulácia stavby'!AN17)</f>
        <v/>
      </c>
      <c r="P18" s="35"/>
      <c r="Q18" s="49"/>
      <c r="R18" s="50"/>
    </row>
    <row r="19" s="1" customFormat="1" ht="6.96" customHeight="1">
      <c r="B19" s="48"/>
      <c r="C19" s="49"/>
      <c r="D19" s="49"/>
      <c r="E19" s="49"/>
      <c r="F19" s="49"/>
      <c r="G19" s="49"/>
      <c r="H19" s="49"/>
      <c r="I19" s="49"/>
      <c r="J19" s="49"/>
      <c r="K19" s="49"/>
      <c r="L19" s="49"/>
      <c r="M19" s="49"/>
      <c r="N19" s="49"/>
      <c r="O19" s="49"/>
      <c r="P19" s="49"/>
      <c r="Q19" s="49"/>
      <c r="R19" s="50"/>
    </row>
    <row r="20" s="1" customFormat="1" ht="14.4" customHeight="1">
      <c r="B20" s="48"/>
      <c r="C20" s="49"/>
      <c r="D20" s="40" t="s">
        <v>35</v>
      </c>
      <c r="E20" s="49"/>
      <c r="F20" s="49"/>
      <c r="G20" s="49"/>
      <c r="H20" s="49"/>
      <c r="I20" s="49"/>
      <c r="J20" s="49"/>
      <c r="K20" s="49"/>
      <c r="L20" s="49"/>
      <c r="M20" s="40" t="s">
        <v>26</v>
      </c>
      <c r="N20" s="49"/>
      <c r="O20" s="35" t="str">
        <f>IF('Rekapitulácia stavby'!AN19="","",'Rekapitulácia stavby'!AN19)</f>
        <v/>
      </c>
      <c r="P20" s="35"/>
      <c r="Q20" s="49"/>
      <c r="R20" s="50"/>
    </row>
    <row r="21" s="1" customFormat="1" ht="18" customHeight="1">
      <c r="B21" s="48"/>
      <c r="C21" s="49"/>
      <c r="D21" s="49"/>
      <c r="E21" s="35" t="str">
        <f>IF('Rekapitulácia stavby'!E20="","",'Rekapitulácia stavby'!E20)</f>
        <v>Hulmanová Jana</v>
      </c>
      <c r="F21" s="49"/>
      <c r="G21" s="49"/>
      <c r="H21" s="49"/>
      <c r="I21" s="49"/>
      <c r="J21" s="49"/>
      <c r="K21" s="49"/>
      <c r="L21" s="49"/>
      <c r="M21" s="40" t="s">
        <v>28</v>
      </c>
      <c r="N21" s="49"/>
      <c r="O21" s="35" t="str">
        <f>IF('Rekapitulácia stavby'!AN20="","",'Rekapitulácia stavby'!AN20)</f>
        <v/>
      </c>
      <c r="P21" s="35"/>
      <c r="Q21" s="49"/>
      <c r="R21" s="50"/>
    </row>
    <row r="22" s="1" customFormat="1" ht="6.96" customHeight="1">
      <c r="B22" s="48"/>
      <c r="C22" s="49"/>
      <c r="D22" s="49"/>
      <c r="E22" s="49"/>
      <c r="F22" s="49"/>
      <c r="G22" s="49"/>
      <c r="H22" s="49"/>
      <c r="I22" s="49"/>
      <c r="J22" s="49"/>
      <c r="K22" s="49"/>
      <c r="L22" s="49"/>
      <c r="M22" s="49"/>
      <c r="N22" s="49"/>
      <c r="O22" s="49"/>
      <c r="P22" s="49"/>
      <c r="Q22" s="49"/>
      <c r="R22" s="50"/>
    </row>
    <row r="23" s="1" customFormat="1" ht="14.4" customHeight="1">
      <c r="B23" s="48"/>
      <c r="C23" s="49"/>
      <c r="D23" s="40" t="s">
        <v>37</v>
      </c>
      <c r="E23" s="49"/>
      <c r="F23" s="49"/>
      <c r="G23" s="49"/>
      <c r="H23" s="49"/>
      <c r="I23" s="49"/>
      <c r="J23" s="49"/>
      <c r="K23" s="49"/>
      <c r="L23" s="49"/>
      <c r="M23" s="49"/>
      <c r="N23" s="49"/>
      <c r="O23" s="49"/>
      <c r="P23" s="49"/>
      <c r="Q23" s="49"/>
      <c r="R23" s="50"/>
    </row>
    <row r="24" s="1" customFormat="1" ht="16.5" customHeight="1">
      <c r="B24" s="48"/>
      <c r="C24" s="49"/>
      <c r="D24" s="49"/>
      <c r="E24" s="44" t="s">
        <v>5</v>
      </c>
      <c r="F24" s="44"/>
      <c r="G24" s="44"/>
      <c r="H24" s="44"/>
      <c r="I24" s="44"/>
      <c r="J24" s="44"/>
      <c r="K24" s="44"/>
      <c r="L24" s="44"/>
      <c r="M24" s="49"/>
      <c r="N24" s="49"/>
      <c r="O24" s="49"/>
      <c r="P24" s="49"/>
      <c r="Q24" s="49"/>
      <c r="R24" s="50"/>
    </row>
    <row r="25" s="1" customFormat="1" ht="6.96" customHeight="1">
      <c r="B25" s="48"/>
      <c r="C25" s="49"/>
      <c r="D25" s="49"/>
      <c r="E25" s="49"/>
      <c r="F25" s="49"/>
      <c r="G25" s="49"/>
      <c r="H25" s="49"/>
      <c r="I25" s="49"/>
      <c r="J25" s="49"/>
      <c r="K25" s="49"/>
      <c r="L25" s="49"/>
      <c r="M25" s="49"/>
      <c r="N25" s="49"/>
      <c r="O25" s="49"/>
      <c r="P25" s="49"/>
      <c r="Q25" s="49"/>
      <c r="R25" s="50"/>
    </row>
    <row r="26" s="1" customFormat="1" ht="6.96" customHeight="1">
      <c r="B26" s="48"/>
      <c r="C26" s="49"/>
      <c r="D26" s="69"/>
      <c r="E26" s="69"/>
      <c r="F26" s="69"/>
      <c r="G26" s="69"/>
      <c r="H26" s="69"/>
      <c r="I26" s="69"/>
      <c r="J26" s="69"/>
      <c r="K26" s="69"/>
      <c r="L26" s="69"/>
      <c r="M26" s="69"/>
      <c r="N26" s="69"/>
      <c r="O26" s="69"/>
      <c r="P26" s="69"/>
      <c r="Q26" s="49"/>
      <c r="R26" s="50"/>
    </row>
    <row r="27" s="1" customFormat="1" ht="14.4" customHeight="1">
      <c r="B27" s="48"/>
      <c r="C27" s="49"/>
      <c r="D27" s="154" t="s">
        <v>124</v>
      </c>
      <c r="E27" s="49"/>
      <c r="F27" s="49"/>
      <c r="G27" s="49"/>
      <c r="H27" s="49"/>
      <c r="I27" s="49"/>
      <c r="J27" s="49"/>
      <c r="K27" s="49"/>
      <c r="L27" s="49"/>
      <c r="M27" s="47">
        <f>N88</f>
        <v>0</v>
      </c>
      <c r="N27" s="47"/>
      <c r="O27" s="47"/>
      <c r="P27" s="47"/>
      <c r="Q27" s="49"/>
      <c r="R27" s="50"/>
    </row>
    <row r="28" s="1" customFormat="1" ht="14.4" customHeight="1">
      <c r="B28" s="48"/>
      <c r="C28" s="49"/>
      <c r="D28" s="46" t="s">
        <v>110</v>
      </c>
      <c r="E28" s="49"/>
      <c r="F28" s="49"/>
      <c r="G28" s="49"/>
      <c r="H28" s="49"/>
      <c r="I28" s="49"/>
      <c r="J28" s="49"/>
      <c r="K28" s="49"/>
      <c r="L28" s="49"/>
      <c r="M28" s="47">
        <f>N101</f>
        <v>0</v>
      </c>
      <c r="N28" s="47"/>
      <c r="O28" s="47"/>
      <c r="P28" s="47"/>
      <c r="Q28" s="49"/>
      <c r="R28" s="50"/>
    </row>
    <row r="29" s="1" customFormat="1" ht="6.96" customHeight="1">
      <c r="B29" s="48"/>
      <c r="C29" s="49"/>
      <c r="D29" s="49"/>
      <c r="E29" s="49"/>
      <c r="F29" s="49"/>
      <c r="G29" s="49"/>
      <c r="H29" s="49"/>
      <c r="I29" s="49"/>
      <c r="J29" s="49"/>
      <c r="K29" s="49"/>
      <c r="L29" s="49"/>
      <c r="M29" s="49"/>
      <c r="N29" s="49"/>
      <c r="O29" s="49"/>
      <c r="P29" s="49"/>
      <c r="Q29" s="49"/>
      <c r="R29" s="50"/>
    </row>
    <row r="30" s="1" customFormat="1" ht="25.44" customHeight="1">
      <c r="B30" s="48"/>
      <c r="C30" s="49"/>
      <c r="D30" s="155" t="s">
        <v>40</v>
      </c>
      <c r="E30" s="49"/>
      <c r="F30" s="49"/>
      <c r="G30" s="49"/>
      <c r="H30" s="49"/>
      <c r="I30" s="49"/>
      <c r="J30" s="49"/>
      <c r="K30" s="49"/>
      <c r="L30" s="49"/>
      <c r="M30" s="156">
        <f>ROUND(M27+M28,2)</f>
        <v>0</v>
      </c>
      <c r="N30" s="49"/>
      <c r="O30" s="49"/>
      <c r="P30" s="49"/>
      <c r="Q30" s="49"/>
      <c r="R30" s="50"/>
    </row>
    <row r="31" s="1" customFormat="1" ht="6.96" customHeight="1">
      <c r="B31" s="48"/>
      <c r="C31" s="49"/>
      <c r="D31" s="69"/>
      <c r="E31" s="69"/>
      <c r="F31" s="69"/>
      <c r="G31" s="69"/>
      <c r="H31" s="69"/>
      <c r="I31" s="69"/>
      <c r="J31" s="69"/>
      <c r="K31" s="69"/>
      <c r="L31" s="69"/>
      <c r="M31" s="69"/>
      <c r="N31" s="69"/>
      <c r="O31" s="69"/>
      <c r="P31" s="69"/>
      <c r="Q31" s="49"/>
      <c r="R31" s="50"/>
    </row>
    <row r="32" s="1" customFormat="1" ht="14.4" customHeight="1">
      <c r="B32" s="48"/>
      <c r="C32" s="49"/>
      <c r="D32" s="56" t="s">
        <v>41</v>
      </c>
      <c r="E32" s="56" t="s">
        <v>42</v>
      </c>
      <c r="F32" s="57">
        <v>0.20000000000000001</v>
      </c>
      <c r="G32" s="157" t="s">
        <v>43</v>
      </c>
      <c r="H32" s="158">
        <f>ROUND((((SUM(BE101:BE108)+SUM(BE126:BE194))+SUM(BE196:BE200))),2)</f>
        <v>0</v>
      </c>
      <c r="I32" s="49"/>
      <c r="J32" s="49"/>
      <c r="K32" s="49"/>
      <c r="L32" s="49"/>
      <c r="M32" s="158">
        <f>ROUND(((ROUND((SUM(BE101:BE108)+SUM(BE126:BE194)), 2)*F32)+SUM(BE196:BE200)*F32),2)</f>
        <v>0</v>
      </c>
      <c r="N32" s="49"/>
      <c r="O32" s="49"/>
      <c r="P32" s="49"/>
      <c r="Q32" s="49"/>
      <c r="R32" s="50"/>
    </row>
    <row r="33" s="1" customFormat="1" ht="14.4" customHeight="1">
      <c r="B33" s="48"/>
      <c r="C33" s="49"/>
      <c r="D33" s="49"/>
      <c r="E33" s="56" t="s">
        <v>44</v>
      </c>
      <c r="F33" s="57">
        <v>0.20000000000000001</v>
      </c>
      <c r="G33" s="157" t="s">
        <v>43</v>
      </c>
      <c r="H33" s="158">
        <f>ROUND((((SUM(BF101:BF108)+SUM(BF126:BF194))+SUM(BF196:BF200))),2)</f>
        <v>0</v>
      </c>
      <c r="I33" s="49"/>
      <c r="J33" s="49"/>
      <c r="K33" s="49"/>
      <c r="L33" s="49"/>
      <c r="M33" s="158">
        <f>ROUND(((ROUND((SUM(BF101:BF108)+SUM(BF126:BF194)), 2)*F33)+SUM(BF196:BF200)*F33),2)</f>
        <v>0</v>
      </c>
      <c r="N33" s="49"/>
      <c r="O33" s="49"/>
      <c r="P33" s="49"/>
      <c r="Q33" s="49"/>
      <c r="R33" s="50"/>
    </row>
    <row r="34" hidden="1" s="1" customFormat="1" ht="14.4" customHeight="1">
      <c r="B34" s="48"/>
      <c r="C34" s="49"/>
      <c r="D34" s="49"/>
      <c r="E34" s="56" t="s">
        <v>45</v>
      </c>
      <c r="F34" s="57">
        <v>0.20000000000000001</v>
      </c>
      <c r="G34" s="157" t="s">
        <v>43</v>
      </c>
      <c r="H34" s="158">
        <f>ROUND((((SUM(BG101:BG108)+SUM(BG126:BG194))+SUM(BG196:BG200))),2)</f>
        <v>0</v>
      </c>
      <c r="I34" s="49"/>
      <c r="J34" s="49"/>
      <c r="K34" s="49"/>
      <c r="L34" s="49"/>
      <c r="M34" s="158">
        <v>0</v>
      </c>
      <c r="N34" s="49"/>
      <c r="O34" s="49"/>
      <c r="P34" s="49"/>
      <c r="Q34" s="49"/>
      <c r="R34" s="50"/>
    </row>
    <row r="35" hidden="1" s="1" customFormat="1" ht="14.4" customHeight="1">
      <c r="B35" s="48"/>
      <c r="C35" s="49"/>
      <c r="D35" s="49"/>
      <c r="E35" s="56" t="s">
        <v>46</v>
      </c>
      <c r="F35" s="57">
        <v>0.20000000000000001</v>
      </c>
      <c r="G35" s="157" t="s">
        <v>43</v>
      </c>
      <c r="H35" s="158">
        <f>ROUND((((SUM(BH101:BH108)+SUM(BH126:BH194))+SUM(BH196:BH200))),2)</f>
        <v>0</v>
      </c>
      <c r="I35" s="49"/>
      <c r="J35" s="49"/>
      <c r="K35" s="49"/>
      <c r="L35" s="49"/>
      <c r="M35" s="158">
        <v>0</v>
      </c>
      <c r="N35" s="49"/>
      <c r="O35" s="49"/>
      <c r="P35" s="49"/>
      <c r="Q35" s="49"/>
      <c r="R35" s="50"/>
    </row>
    <row r="36" hidden="1" s="1" customFormat="1" ht="14.4" customHeight="1">
      <c r="B36" s="48"/>
      <c r="C36" s="49"/>
      <c r="D36" s="49"/>
      <c r="E36" s="56" t="s">
        <v>47</v>
      </c>
      <c r="F36" s="57">
        <v>0</v>
      </c>
      <c r="G36" s="157" t="s">
        <v>43</v>
      </c>
      <c r="H36" s="158">
        <f>ROUND((((SUM(BI101:BI108)+SUM(BI126:BI194))+SUM(BI196:BI200))),2)</f>
        <v>0</v>
      </c>
      <c r="I36" s="49"/>
      <c r="J36" s="49"/>
      <c r="K36" s="49"/>
      <c r="L36" s="49"/>
      <c r="M36" s="158">
        <v>0</v>
      </c>
      <c r="N36" s="49"/>
      <c r="O36" s="49"/>
      <c r="P36" s="49"/>
      <c r="Q36" s="49"/>
      <c r="R36" s="50"/>
    </row>
    <row r="37" s="1" customFormat="1" ht="6.96" customHeight="1">
      <c r="B37" s="48"/>
      <c r="C37" s="49"/>
      <c r="D37" s="49"/>
      <c r="E37" s="49"/>
      <c r="F37" s="49"/>
      <c r="G37" s="49"/>
      <c r="H37" s="49"/>
      <c r="I37" s="49"/>
      <c r="J37" s="49"/>
      <c r="K37" s="49"/>
      <c r="L37" s="49"/>
      <c r="M37" s="49"/>
      <c r="N37" s="49"/>
      <c r="O37" s="49"/>
      <c r="P37" s="49"/>
      <c r="Q37" s="49"/>
      <c r="R37" s="50"/>
    </row>
    <row r="38" s="1" customFormat="1" ht="25.44" customHeight="1">
      <c r="B38" s="48"/>
      <c r="C38" s="147"/>
      <c r="D38" s="159" t="s">
        <v>48</v>
      </c>
      <c r="E38" s="99"/>
      <c r="F38" s="99"/>
      <c r="G38" s="160" t="s">
        <v>49</v>
      </c>
      <c r="H38" s="161" t="s">
        <v>50</v>
      </c>
      <c r="I38" s="99"/>
      <c r="J38" s="99"/>
      <c r="K38" s="99"/>
      <c r="L38" s="162">
        <f>SUM(M30:M36)</f>
        <v>0</v>
      </c>
      <c r="M38" s="162"/>
      <c r="N38" s="162"/>
      <c r="O38" s="162"/>
      <c r="P38" s="163"/>
      <c r="Q38" s="147"/>
      <c r="R38" s="50"/>
    </row>
    <row r="39" s="1" customFormat="1" ht="14.4" customHeight="1">
      <c r="B39" s="48"/>
      <c r="C39" s="49"/>
      <c r="D39" s="49"/>
      <c r="E39" s="49"/>
      <c r="F39" s="49"/>
      <c r="G39" s="49"/>
      <c r="H39" s="49"/>
      <c r="I39" s="49"/>
      <c r="J39" s="49"/>
      <c r="K39" s="49"/>
      <c r="L39" s="49"/>
      <c r="M39" s="49"/>
      <c r="N39" s="49"/>
      <c r="O39" s="49"/>
      <c r="P39" s="49"/>
      <c r="Q39" s="49"/>
      <c r="R39" s="50"/>
    </row>
    <row r="40" s="1" customFormat="1" ht="14.4" customHeight="1">
      <c r="B40" s="48"/>
      <c r="C40" s="49"/>
      <c r="D40" s="49"/>
      <c r="E40" s="49"/>
      <c r="F40" s="49"/>
      <c r="G40" s="49"/>
      <c r="H40" s="49"/>
      <c r="I40" s="49"/>
      <c r="J40" s="49"/>
      <c r="K40" s="49"/>
      <c r="L40" s="49"/>
      <c r="M40" s="49"/>
      <c r="N40" s="49"/>
      <c r="O40" s="49"/>
      <c r="P40" s="49"/>
      <c r="Q40" s="49"/>
      <c r="R40" s="50"/>
    </row>
    <row r="41">
      <c r="B41" s="28"/>
      <c r="C41" s="33"/>
      <c r="D41" s="33"/>
      <c r="E41" s="33"/>
      <c r="F41" s="33"/>
      <c r="G41" s="33"/>
      <c r="H41" s="33"/>
      <c r="I41" s="33"/>
      <c r="J41" s="33"/>
      <c r="K41" s="33"/>
      <c r="L41" s="33"/>
      <c r="M41" s="33"/>
      <c r="N41" s="33"/>
      <c r="O41" s="33"/>
      <c r="P41" s="33"/>
      <c r="Q41" s="33"/>
      <c r="R41" s="31"/>
    </row>
    <row r="42">
      <c r="B42" s="28"/>
      <c r="C42" s="33"/>
      <c r="D42" s="33"/>
      <c r="E42" s="33"/>
      <c r="F42" s="33"/>
      <c r="G42" s="33"/>
      <c r="H42" s="33"/>
      <c r="I42" s="33"/>
      <c r="J42" s="33"/>
      <c r="K42" s="33"/>
      <c r="L42" s="33"/>
      <c r="M42" s="33"/>
      <c r="N42" s="33"/>
      <c r="O42" s="33"/>
      <c r="P42" s="33"/>
      <c r="Q42" s="33"/>
      <c r="R42" s="31"/>
    </row>
    <row r="43">
      <c r="B43" s="28"/>
      <c r="C43" s="33"/>
      <c r="D43" s="33"/>
      <c r="E43" s="33"/>
      <c r="F43" s="33"/>
      <c r="G43" s="33"/>
      <c r="H43" s="33"/>
      <c r="I43" s="33"/>
      <c r="J43" s="33"/>
      <c r="K43" s="33"/>
      <c r="L43" s="33"/>
      <c r="M43" s="33"/>
      <c r="N43" s="33"/>
      <c r="O43" s="33"/>
      <c r="P43" s="33"/>
      <c r="Q43" s="33"/>
      <c r="R43" s="31"/>
    </row>
    <row r="44">
      <c r="B44" s="28"/>
      <c r="C44" s="33"/>
      <c r="D44" s="33"/>
      <c r="E44" s="33"/>
      <c r="F44" s="33"/>
      <c r="G44" s="33"/>
      <c r="H44" s="33"/>
      <c r="I44" s="33"/>
      <c r="J44" s="33"/>
      <c r="K44" s="33"/>
      <c r="L44" s="33"/>
      <c r="M44" s="33"/>
      <c r="N44" s="33"/>
      <c r="O44" s="33"/>
      <c r="P44" s="33"/>
      <c r="Q44" s="33"/>
      <c r="R44" s="31"/>
    </row>
    <row r="45">
      <c r="B45" s="28"/>
      <c r="C45" s="33"/>
      <c r="D45" s="33"/>
      <c r="E45" s="33"/>
      <c r="F45" s="33"/>
      <c r="G45" s="33"/>
      <c r="H45" s="33"/>
      <c r="I45" s="33"/>
      <c r="J45" s="33"/>
      <c r="K45" s="33"/>
      <c r="L45" s="33"/>
      <c r="M45" s="33"/>
      <c r="N45" s="33"/>
      <c r="O45" s="33"/>
      <c r="P45" s="33"/>
      <c r="Q45" s="33"/>
      <c r="R45" s="31"/>
    </row>
    <row r="46">
      <c r="B46" s="28"/>
      <c r="C46" s="33"/>
      <c r="D46" s="33"/>
      <c r="E46" s="33"/>
      <c r="F46" s="33"/>
      <c r="G46" s="33"/>
      <c r="H46" s="33"/>
      <c r="I46" s="33"/>
      <c r="J46" s="33"/>
      <c r="K46" s="33"/>
      <c r="L46" s="33"/>
      <c r="M46" s="33"/>
      <c r="N46" s="33"/>
      <c r="O46" s="33"/>
      <c r="P46" s="33"/>
      <c r="Q46" s="33"/>
      <c r="R46" s="31"/>
    </row>
    <row r="47">
      <c r="B47" s="28"/>
      <c r="C47" s="33"/>
      <c r="D47" s="33"/>
      <c r="E47" s="33"/>
      <c r="F47" s="33"/>
      <c r="G47" s="33"/>
      <c r="H47" s="33"/>
      <c r="I47" s="33"/>
      <c r="J47" s="33"/>
      <c r="K47" s="33"/>
      <c r="L47" s="33"/>
      <c r="M47" s="33"/>
      <c r="N47" s="33"/>
      <c r="O47" s="33"/>
      <c r="P47" s="33"/>
      <c r="Q47" s="33"/>
      <c r="R47" s="31"/>
    </row>
    <row r="48">
      <c r="B48" s="28"/>
      <c r="C48" s="33"/>
      <c r="D48" s="33"/>
      <c r="E48" s="33"/>
      <c r="F48" s="33"/>
      <c r="G48" s="33"/>
      <c r="H48" s="33"/>
      <c r="I48" s="33"/>
      <c r="J48" s="33"/>
      <c r="K48" s="33"/>
      <c r="L48" s="33"/>
      <c r="M48" s="33"/>
      <c r="N48" s="33"/>
      <c r="O48" s="33"/>
      <c r="P48" s="33"/>
      <c r="Q48" s="33"/>
      <c r="R48" s="31"/>
    </row>
    <row r="49">
      <c r="B49" s="28"/>
      <c r="C49" s="33"/>
      <c r="D49" s="33"/>
      <c r="E49" s="33"/>
      <c r="F49" s="33"/>
      <c r="G49" s="33"/>
      <c r="H49" s="33"/>
      <c r="I49" s="33"/>
      <c r="J49" s="33"/>
      <c r="K49" s="33"/>
      <c r="L49" s="33"/>
      <c r="M49" s="33"/>
      <c r="N49" s="33"/>
      <c r="O49" s="33"/>
      <c r="P49" s="33"/>
      <c r="Q49" s="33"/>
      <c r="R49" s="31"/>
    </row>
    <row r="50" s="1" customFormat="1">
      <c r="B50" s="48"/>
      <c r="C50" s="49"/>
      <c r="D50" s="68" t="s">
        <v>51</v>
      </c>
      <c r="E50" s="69"/>
      <c r="F50" s="69"/>
      <c r="G50" s="69"/>
      <c r="H50" s="70"/>
      <c r="I50" s="49"/>
      <c r="J50" s="68" t="s">
        <v>52</v>
      </c>
      <c r="K50" s="69"/>
      <c r="L50" s="69"/>
      <c r="M50" s="69"/>
      <c r="N50" s="69"/>
      <c r="O50" s="69"/>
      <c r="P50" s="70"/>
      <c r="Q50" s="49"/>
      <c r="R50" s="50"/>
    </row>
    <row r="51">
      <c r="B51" s="28"/>
      <c r="C51" s="33"/>
      <c r="D51" s="71"/>
      <c r="E51" s="33"/>
      <c r="F51" s="33"/>
      <c r="G51" s="33"/>
      <c r="H51" s="72"/>
      <c r="I51" s="33"/>
      <c r="J51" s="71"/>
      <c r="K51" s="33"/>
      <c r="L51" s="33"/>
      <c r="M51" s="33"/>
      <c r="N51" s="33"/>
      <c r="O51" s="33"/>
      <c r="P51" s="72"/>
      <c r="Q51" s="33"/>
      <c r="R51" s="31"/>
    </row>
    <row r="52">
      <c r="B52" s="28"/>
      <c r="C52" s="33"/>
      <c r="D52" s="71"/>
      <c r="E52" s="33"/>
      <c r="F52" s="33"/>
      <c r="G52" s="33"/>
      <c r="H52" s="72"/>
      <c r="I52" s="33"/>
      <c r="J52" s="71"/>
      <c r="K52" s="33"/>
      <c r="L52" s="33"/>
      <c r="M52" s="33"/>
      <c r="N52" s="33"/>
      <c r="O52" s="33"/>
      <c r="P52" s="72"/>
      <c r="Q52" s="33"/>
      <c r="R52" s="31"/>
    </row>
    <row r="53">
      <c r="B53" s="28"/>
      <c r="C53" s="33"/>
      <c r="D53" s="71"/>
      <c r="E53" s="33"/>
      <c r="F53" s="33"/>
      <c r="G53" s="33"/>
      <c r="H53" s="72"/>
      <c r="I53" s="33"/>
      <c r="J53" s="71"/>
      <c r="K53" s="33"/>
      <c r="L53" s="33"/>
      <c r="M53" s="33"/>
      <c r="N53" s="33"/>
      <c r="O53" s="33"/>
      <c r="P53" s="72"/>
      <c r="Q53" s="33"/>
      <c r="R53" s="31"/>
    </row>
    <row r="54">
      <c r="B54" s="28"/>
      <c r="C54" s="33"/>
      <c r="D54" s="71"/>
      <c r="E54" s="33"/>
      <c r="F54" s="33"/>
      <c r="G54" s="33"/>
      <c r="H54" s="72"/>
      <c r="I54" s="33"/>
      <c r="J54" s="71"/>
      <c r="K54" s="33"/>
      <c r="L54" s="33"/>
      <c r="M54" s="33"/>
      <c r="N54" s="33"/>
      <c r="O54" s="33"/>
      <c r="P54" s="72"/>
      <c r="Q54" s="33"/>
      <c r="R54" s="31"/>
    </row>
    <row r="55">
      <c r="B55" s="28"/>
      <c r="C55" s="33"/>
      <c r="D55" s="71"/>
      <c r="E55" s="33"/>
      <c r="F55" s="33"/>
      <c r="G55" s="33"/>
      <c r="H55" s="72"/>
      <c r="I55" s="33"/>
      <c r="J55" s="71"/>
      <c r="K55" s="33"/>
      <c r="L55" s="33"/>
      <c r="M55" s="33"/>
      <c r="N55" s="33"/>
      <c r="O55" s="33"/>
      <c r="P55" s="72"/>
      <c r="Q55" s="33"/>
      <c r="R55" s="31"/>
    </row>
    <row r="56">
      <c r="B56" s="28"/>
      <c r="C56" s="33"/>
      <c r="D56" s="71"/>
      <c r="E56" s="33"/>
      <c r="F56" s="33"/>
      <c r="G56" s="33"/>
      <c r="H56" s="72"/>
      <c r="I56" s="33"/>
      <c r="J56" s="71"/>
      <c r="K56" s="33"/>
      <c r="L56" s="33"/>
      <c r="M56" s="33"/>
      <c r="N56" s="33"/>
      <c r="O56" s="33"/>
      <c r="P56" s="72"/>
      <c r="Q56" s="33"/>
      <c r="R56" s="31"/>
    </row>
    <row r="57">
      <c r="B57" s="28"/>
      <c r="C57" s="33"/>
      <c r="D57" s="71"/>
      <c r="E57" s="33"/>
      <c r="F57" s="33"/>
      <c r="G57" s="33"/>
      <c r="H57" s="72"/>
      <c r="I57" s="33"/>
      <c r="J57" s="71"/>
      <c r="K57" s="33"/>
      <c r="L57" s="33"/>
      <c r="M57" s="33"/>
      <c r="N57" s="33"/>
      <c r="O57" s="33"/>
      <c r="P57" s="72"/>
      <c r="Q57" s="33"/>
      <c r="R57" s="31"/>
    </row>
    <row r="58">
      <c r="B58" s="28"/>
      <c r="C58" s="33"/>
      <c r="D58" s="71"/>
      <c r="E58" s="33"/>
      <c r="F58" s="33"/>
      <c r="G58" s="33"/>
      <c r="H58" s="72"/>
      <c r="I58" s="33"/>
      <c r="J58" s="71"/>
      <c r="K58" s="33"/>
      <c r="L58" s="33"/>
      <c r="M58" s="33"/>
      <c r="N58" s="33"/>
      <c r="O58" s="33"/>
      <c r="P58" s="72"/>
      <c r="Q58" s="33"/>
      <c r="R58" s="31"/>
    </row>
    <row r="59" s="1" customFormat="1">
      <c r="B59" s="48"/>
      <c r="C59" s="49"/>
      <c r="D59" s="73" t="s">
        <v>53</v>
      </c>
      <c r="E59" s="74"/>
      <c r="F59" s="74"/>
      <c r="G59" s="75" t="s">
        <v>54</v>
      </c>
      <c r="H59" s="76"/>
      <c r="I59" s="49"/>
      <c r="J59" s="73" t="s">
        <v>53</v>
      </c>
      <c r="K59" s="74"/>
      <c r="L59" s="74"/>
      <c r="M59" s="74"/>
      <c r="N59" s="75" t="s">
        <v>54</v>
      </c>
      <c r="O59" s="74"/>
      <c r="P59" s="76"/>
      <c r="Q59" s="49"/>
      <c r="R59" s="50"/>
    </row>
    <row r="60">
      <c r="B60" s="28"/>
      <c r="C60" s="33"/>
      <c r="D60" s="33"/>
      <c r="E60" s="33"/>
      <c r="F60" s="33"/>
      <c r="G60" s="33"/>
      <c r="H60" s="33"/>
      <c r="I60" s="33"/>
      <c r="J60" s="33"/>
      <c r="K60" s="33"/>
      <c r="L60" s="33"/>
      <c r="M60" s="33"/>
      <c r="N60" s="33"/>
      <c r="O60" s="33"/>
      <c r="P60" s="33"/>
      <c r="Q60" s="33"/>
      <c r="R60" s="31"/>
    </row>
    <row r="61" s="1" customFormat="1">
      <c r="B61" s="48"/>
      <c r="C61" s="49"/>
      <c r="D61" s="68" t="s">
        <v>55</v>
      </c>
      <c r="E61" s="69"/>
      <c r="F61" s="69"/>
      <c r="G61" s="69"/>
      <c r="H61" s="70"/>
      <c r="I61" s="49"/>
      <c r="J61" s="68" t="s">
        <v>56</v>
      </c>
      <c r="K61" s="69"/>
      <c r="L61" s="69"/>
      <c r="M61" s="69"/>
      <c r="N61" s="69"/>
      <c r="O61" s="69"/>
      <c r="P61" s="70"/>
      <c r="Q61" s="49"/>
      <c r="R61" s="50"/>
    </row>
    <row r="62">
      <c r="B62" s="28"/>
      <c r="C62" s="33"/>
      <c r="D62" s="71"/>
      <c r="E62" s="33"/>
      <c r="F62" s="33"/>
      <c r="G62" s="33"/>
      <c r="H62" s="72"/>
      <c r="I62" s="33"/>
      <c r="J62" s="71"/>
      <c r="K62" s="33"/>
      <c r="L62" s="33"/>
      <c r="M62" s="33"/>
      <c r="N62" s="33"/>
      <c r="O62" s="33"/>
      <c r="P62" s="72"/>
      <c r="Q62" s="33"/>
      <c r="R62" s="31"/>
    </row>
    <row r="63">
      <c r="B63" s="28"/>
      <c r="C63" s="33"/>
      <c r="D63" s="71"/>
      <c r="E63" s="33"/>
      <c r="F63" s="33"/>
      <c r="G63" s="33"/>
      <c r="H63" s="72"/>
      <c r="I63" s="33"/>
      <c r="J63" s="71"/>
      <c r="K63" s="33"/>
      <c r="L63" s="33"/>
      <c r="M63" s="33"/>
      <c r="N63" s="33"/>
      <c r="O63" s="33"/>
      <c r="P63" s="72"/>
      <c r="Q63" s="33"/>
      <c r="R63" s="31"/>
    </row>
    <row r="64">
      <c r="B64" s="28"/>
      <c r="C64" s="33"/>
      <c r="D64" s="71"/>
      <c r="E64" s="33"/>
      <c r="F64" s="33"/>
      <c r="G64" s="33"/>
      <c r="H64" s="72"/>
      <c r="I64" s="33"/>
      <c r="J64" s="71"/>
      <c r="K64" s="33"/>
      <c r="L64" s="33"/>
      <c r="M64" s="33"/>
      <c r="N64" s="33"/>
      <c r="O64" s="33"/>
      <c r="P64" s="72"/>
      <c r="Q64" s="33"/>
      <c r="R64" s="31"/>
    </row>
    <row r="65">
      <c r="B65" s="28"/>
      <c r="C65" s="33"/>
      <c r="D65" s="71"/>
      <c r="E65" s="33"/>
      <c r="F65" s="33"/>
      <c r="G65" s="33"/>
      <c r="H65" s="72"/>
      <c r="I65" s="33"/>
      <c r="J65" s="71"/>
      <c r="K65" s="33"/>
      <c r="L65" s="33"/>
      <c r="M65" s="33"/>
      <c r="N65" s="33"/>
      <c r="O65" s="33"/>
      <c r="P65" s="72"/>
      <c r="Q65" s="33"/>
      <c r="R65" s="31"/>
    </row>
    <row r="66">
      <c r="B66" s="28"/>
      <c r="C66" s="33"/>
      <c r="D66" s="71"/>
      <c r="E66" s="33"/>
      <c r="F66" s="33"/>
      <c r="G66" s="33"/>
      <c r="H66" s="72"/>
      <c r="I66" s="33"/>
      <c r="J66" s="71"/>
      <c r="K66" s="33"/>
      <c r="L66" s="33"/>
      <c r="M66" s="33"/>
      <c r="N66" s="33"/>
      <c r="O66" s="33"/>
      <c r="P66" s="72"/>
      <c r="Q66" s="33"/>
      <c r="R66" s="31"/>
    </row>
    <row r="67">
      <c r="B67" s="28"/>
      <c r="C67" s="33"/>
      <c r="D67" s="71"/>
      <c r="E67" s="33"/>
      <c r="F67" s="33"/>
      <c r="G67" s="33"/>
      <c r="H67" s="72"/>
      <c r="I67" s="33"/>
      <c r="J67" s="71"/>
      <c r="K67" s="33"/>
      <c r="L67" s="33"/>
      <c r="M67" s="33"/>
      <c r="N67" s="33"/>
      <c r="O67" s="33"/>
      <c r="P67" s="72"/>
      <c r="Q67" s="33"/>
      <c r="R67" s="31"/>
    </row>
    <row r="68">
      <c r="B68" s="28"/>
      <c r="C68" s="33"/>
      <c r="D68" s="71"/>
      <c r="E68" s="33"/>
      <c r="F68" s="33"/>
      <c r="G68" s="33"/>
      <c r="H68" s="72"/>
      <c r="I68" s="33"/>
      <c r="J68" s="71"/>
      <c r="K68" s="33"/>
      <c r="L68" s="33"/>
      <c r="M68" s="33"/>
      <c r="N68" s="33"/>
      <c r="O68" s="33"/>
      <c r="P68" s="72"/>
      <c r="Q68" s="33"/>
      <c r="R68" s="31"/>
    </row>
    <row r="69">
      <c r="B69" s="28"/>
      <c r="C69" s="33"/>
      <c r="D69" s="71"/>
      <c r="E69" s="33"/>
      <c r="F69" s="33"/>
      <c r="G69" s="33"/>
      <c r="H69" s="72"/>
      <c r="I69" s="33"/>
      <c r="J69" s="71"/>
      <c r="K69" s="33"/>
      <c r="L69" s="33"/>
      <c r="M69" s="33"/>
      <c r="N69" s="33"/>
      <c r="O69" s="33"/>
      <c r="P69" s="72"/>
      <c r="Q69" s="33"/>
      <c r="R69" s="31"/>
    </row>
    <row r="70" s="1" customFormat="1">
      <c r="B70" s="48"/>
      <c r="C70" s="49"/>
      <c r="D70" s="73" t="s">
        <v>53</v>
      </c>
      <c r="E70" s="74"/>
      <c r="F70" s="74"/>
      <c r="G70" s="75" t="s">
        <v>54</v>
      </c>
      <c r="H70" s="76"/>
      <c r="I70" s="49"/>
      <c r="J70" s="73" t="s">
        <v>53</v>
      </c>
      <c r="K70" s="74"/>
      <c r="L70" s="74"/>
      <c r="M70" s="74"/>
      <c r="N70" s="75" t="s">
        <v>54</v>
      </c>
      <c r="O70" s="74"/>
      <c r="P70" s="76"/>
      <c r="Q70" s="49"/>
      <c r="R70" s="50"/>
    </row>
    <row r="71" s="1" customFormat="1" ht="14.4" customHeight="1">
      <c r="B71" s="77"/>
      <c r="C71" s="78"/>
      <c r="D71" s="78"/>
      <c r="E71" s="78"/>
      <c r="F71" s="78"/>
      <c r="G71" s="78"/>
      <c r="H71" s="78"/>
      <c r="I71" s="78"/>
      <c r="J71" s="78"/>
      <c r="K71" s="78"/>
      <c r="L71" s="78"/>
      <c r="M71" s="78"/>
      <c r="N71" s="78"/>
      <c r="O71" s="78"/>
      <c r="P71" s="78"/>
      <c r="Q71" s="78"/>
      <c r="R71" s="79"/>
    </row>
    <row r="75" s="1" customFormat="1" ht="6.96" customHeight="1">
      <c r="B75" s="80"/>
      <c r="C75" s="81"/>
      <c r="D75" s="81"/>
      <c r="E75" s="81"/>
      <c r="F75" s="81"/>
      <c r="G75" s="81"/>
      <c r="H75" s="81"/>
      <c r="I75" s="81"/>
      <c r="J75" s="81"/>
      <c r="K75" s="81"/>
      <c r="L75" s="81"/>
      <c r="M75" s="81"/>
      <c r="N75" s="81"/>
      <c r="O75" s="81"/>
      <c r="P75" s="81"/>
      <c r="Q75" s="81"/>
      <c r="R75" s="82"/>
    </row>
    <row r="76" s="1" customFormat="1" ht="36.96" customHeight="1">
      <c r="B76" s="48"/>
      <c r="C76" s="29" t="s">
        <v>125</v>
      </c>
      <c r="D76" s="30"/>
      <c r="E76" s="30"/>
      <c r="F76" s="30"/>
      <c r="G76" s="30"/>
      <c r="H76" s="30"/>
      <c r="I76" s="30"/>
      <c r="J76" s="30"/>
      <c r="K76" s="30"/>
      <c r="L76" s="30"/>
      <c r="M76" s="30"/>
      <c r="N76" s="30"/>
      <c r="O76" s="30"/>
      <c r="P76" s="30"/>
      <c r="Q76" s="30"/>
      <c r="R76" s="50"/>
    </row>
    <row r="77" s="1" customFormat="1" ht="6.96" customHeight="1">
      <c r="B77" s="48"/>
      <c r="C77" s="49"/>
      <c r="D77" s="49"/>
      <c r="E77" s="49"/>
      <c r="F77" s="49"/>
      <c r="G77" s="49"/>
      <c r="H77" s="49"/>
      <c r="I77" s="49"/>
      <c r="J77" s="49"/>
      <c r="K77" s="49"/>
      <c r="L77" s="49"/>
      <c r="M77" s="49"/>
      <c r="N77" s="49"/>
      <c r="O77" s="49"/>
      <c r="P77" s="49"/>
      <c r="Q77" s="49"/>
      <c r="R77" s="50"/>
    </row>
    <row r="78" s="1" customFormat="1" ht="30" customHeight="1">
      <c r="B78" s="48"/>
      <c r="C78" s="40" t="s">
        <v>17</v>
      </c>
      <c r="D78" s="49"/>
      <c r="E78" s="49"/>
      <c r="F78" s="151" t="str">
        <f>F6</f>
        <v xml:space="preserve">Denný stacionár  Moravany nad Váhom</v>
      </c>
      <c r="G78" s="40"/>
      <c r="H78" s="40"/>
      <c r="I78" s="40"/>
      <c r="J78" s="40"/>
      <c r="K78" s="40"/>
      <c r="L78" s="40"/>
      <c r="M78" s="40"/>
      <c r="N78" s="40"/>
      <c r="O78" s="40"/>
      <c r="P78" s="40"/>
      <c r="Q78" s="49"/>
      <c r="R78" s="50"/>
    </row>
    <row r="79" s="1" customFormat="1" ht="36.96" customHeight="1">
      <c r="B79" s="48"/>
      <c r="C79" s="87" t="s">
        <v>122</v>
      </c>
      <c r="D79" s="49"/>
      <c r="E79" s="49"/>
      <c r="F79" s="89" t="str">
        <f>F7</f>
        <v>8 - Elektromontáže, bleskozvod, prípojka NN</v>
      </c>
      <c r="G79" s="49"/>
      <c r="H79" s="49"/>
      <c r="I79" s="49"/>
      <c r="J79" s="49"/>
      <c r="K79" s="49"/>
      <c r="L79" s="49"/>
      <c r="M79" s="49"/>
      <c r="N79" s="49"/>
      <c r="O79" s="49"/>
      <c r="P79" s="49"/>
      <c r="Q79" s="49"/>
      <c r="R79" s="50"/>
    </row>
    <row r="80" s="1" customFormat="1" ht="6.96" customHeight="1">
      <c r="B80" s="48"/>
      <c r="C80" s="49"/>
      <c r="D80" s="49"/>
      <c r="E80" s="49"/>
      <c r="F80" s="49"/>
      <c r="G80" s="49"/>
      <c r="H80" s="49"/>
      <c r="I80" s="49"/>
      <c r="J80" s="49"/>
      <c r="K80" s="49"/>
      <c r="L80" s="49"/>
      <c r="M80" s="49"/>
      <c r="N80" s="49"/>
      <c r="O80" s="49"/>
      <c r="P80" s="49"/>
      <c r="Q80" s="49"/>
      <c r="R80" s="50"/>
    </row>
    <row r="81" s="1" customFormat="1" ht="18" customHeight="1">
      <c r="B81" s="48"/>
      <c r="C81" s="40" t="s">
        <v>21</v>
      </c>
      <c r="D81" s="49"/>
      <c r="E81" s="49"/>
      <c r="F81" s="35" t="str">
        <f>F9</f>
        <v>Moravany nad Váhom</v>
      </c>
      <c r="G81" s="49"/>
      <c r="H81" s="49"/>
      <c r="I81" s="49"/>
      <c r="J81" s="49"/>
      <c r="K81" s="40" t="s">
        <v>23</v>
      </c>
      <c r="L81" s="49"/>
      <c r="M81" s="92" t="str">
        <f>IF(O9="","",O9)</f>
        <v>28. 5. 2019</v>
      </c>
      <c r="N81" s="92"/>
      <c r="O81" s="92"/>
      <c r="P81" s="92"/>
      <c r="Q81" s="49"/>
      <c r="R81" s="50"/>
    </row>
    <row r="82" s="1" customFormat="1" ht="6.96" customHeight="1">
      <c r="B82" s="48"/>
      <c r="C82" s="49"/>
      <c r="D82" s="49"/>
      <c r="E82" s="49"/>
      <c r="F82" s="49"/>
      <c r="G82" s="49"/>
      <c r="H82" s="49"/>
      <c r="I82" s="49"/>
      <c r="J82" s="49"/>
      <c r="K82" s="49"/>
      <c r="L82" s="49"/>
      <c r="M82" s="49"/>
      <c r="N82" s="49"/>
      <c r="O82" s="49"/>
      <c r="P82" s="49"/>
      <c r="Q82" s="49"/>
      <c r="R82" s="50"/>
    </row>
    <row r="83" s="1" customFormat="1">
      <c r="B83" s="48"/>
      <c r="C83" s="40" t="s">
        <v>25</v>
      </c>
      <c r="D83" s="49"/>
      <c r="E83" s="49"/>
      <c r="F83" s="35" t="str">
        <f>E12</f>
        <v>Obec Moravany nad Váhom</v>
      </c>
      <c r="G83" s="49"/>
      <c r="H83" s="49"/>
      <c r="I83" s="49"/>
      <c r="J83" s="49"/>
      <c r="K83" s="40" t="s">
        <v>31</v>
      </c>
      <c r="L83" s="49"/>
      <c r="M83" s="35" t="str">
        <f>E18</f>
        <v xml:space="preserve"> </v>
      </c>
      <c r="N83" s="35"/>
      <c r="O83" s="35"/>
      <c r="P83" s="35"/>
      <c r="Q83" s="35"/>
      <c r="R83" s="50"/>
    </row>
    <row r="84" s="1" customFormat="1" ht="14.4" customHeight="1">
      <c r="B84" s="48"/>
      <c r="C84" s="40" t="s">
        <v>29</v>
      </c>
      <c r="D84" s="49"/>
      <c r="E84" s="49"/>
      <c r="F84" s="35" t="str">
        <f>IF(E15="","",E15)</f>
        <v>Vyplň údaj</v>
      </c>
      <c r="G84" s="49"/>
      <c r="H84" s="49"/>
      <c r="I84" s="49"/>
      <c r="J84" s="49"/>
      <c r="K84" s="40" t="s">
        <v>35</v>
      </c>
      <c r="L84" s="49"/>
      <c r="M84" s="35" t="str">
        <f>E21</f>
        <v>Hulmanová Jana</v>
      </c>
      <c r="N84" s="35"/>
      <c r="O84" s="35"/>
      <c r="P84" s="35"/>
      <c r="Q84" s="35"/>
      <c r="R84" s="50"/>
    </row>
    <row r="85" s="1" customFormat="1" ht="10.32" customHeight="1">
      <c r="B85" s="48"/>
      <c r="C85" s="49"/>
      <c r="D85" s="49"/>
      <c r="E85" s="49"/>
      <c r="F85" s="49"/>
      <c r="G85" s="49"/>
      <c r="H85" s="49"/>
      <c r="I85" s="49"/>
      <c r="J85" s="49"/>
      <c r="K85" s="49"/>
      <c r="L85" s="49"/>
      <c r="M85" s="49"/>
      <c r="N85" s="49"/>
      <c r="O85" s="49"/>
      <c r="P85" s="49"/>
      <c r="Q85" s="49"/>
      <c r="R85" s="50"/>
    </row>
    <row r="86" s="1" customFormat="1" ht="29.28" customHeight="1">
      <c r="B86" s="48"/>
      <c r="C86" s="164" t="s">
        <v>126</v>
      </c>
      <c r="D86" s="147"/>
      <c r="E86" s="147"/>
      <c r="F86" s="147"/>
      <c r="G86" s="147"/>
      <c r="H86" s="147"/>
      <c r="I86" s="147"/>
      <c r="J86" s="147"/>
      <c r="K86" s="147"/>
      <c r="L86" s="147"/>
      <c r="M86" s="147"/>
      <c r="N86" s="164" t="s">
        <v>127</v>
      </c>
      <c r="O86" s="147"/>
      <c r="P86" s="147"/>
      <c r="Q86" s="147"/>
      <c r="R86" s="50"/>
    </row>
    <row r="87" s="1" customFormat="1" ht="10.32" customHeight="1">
      <c r="B87" s="48"/>
      <c r="C87" s="49"/>
      <c r="D87" s="49"/>
      <c r="E87" s="49"/>
      <c r="F87" s="49"/>
      <c r="G87" s="49"/>
      <c r="H87" s="49"/>
      <c r="I87" s="49"/>
      <c r="J87" s="49"/>
      <c r="K87" s="49"/>
      <c r="L87" s="49"/>
      <c r="M87" s="49"/>
      <c r="N87" s="49"/>
      <c r="O87" s="49"/>
      <c r="P87" s="49"/>
      <c r="Q87" s="49"/>
      <c r="R87" s="50"/>
    </row>
    <row r="88" s="1" customFormat="1" ht="29.28" customHeight="1">
      <c r="B88" s="48"/>
      <c r="C88" s="165" t="s">
        <v>128</v>
      </c>
      <c r="D88" s="49"/>
      <c r="E88" s="49"/>
      <c r="F88" s="49"/>
      <c r="G88" s="49"/>
      <c r="H88" s="49"/>
      <c r="I88" s="49"/>
      <c r="J88" s="49"/>
      <c r="K88" s="49"/>
      <c r="L88" s="49"/>
      <c r="M88" s="49"/>
      <c r="N88" s="109">
        <f>N126</f>
        <v>0</v>
      </c>
      <c r="O88" s="166"/>
      <c r="P88" s="166"/>
      <c r="Q88" s="166"/>
      <c r="R88" s="50"/>
      <c r="AU88" s="24" t="s">
        <v>129</v>
      </c>
    </row>
    <row r="89" s="6" customFormat="1" ht="24.96" customHeight="1">
      <c r="B89" s="167"/>
      <c r="C89" s="168"/>
      <c r="D89" s="169" t="s">
        <v>1743</v>
      </c>
      <c r="E89" s="168"/>
      <c r="F89" s="168"/>
      <c r="G89" s="168"/>
      <c r="H89" s="168"/>
      <c r="I89" s="168"/>
      <c r="J89" s="168"/>
      <c r="K89" s="168"/>
      <c r="L89" s="168"/>
      <c r="M89" s="168"/>
      <c r="N89" s="170">
        <f>N127</f>
        <v>0</v>
      </c>
      <c r="O89" s="168"/>
      <c r="P89" s="168"/>
      <c r="Q89" s="168"/>
      <c r="R89" s="171"/>
    </row>
    <row r="90" s="7" customFormat="1" ht="19.92" customHeight="1">
      <c r="B90" s="172"/>
      <c r="C90" s="173"/>
      <c r="D90" s="132" t="s">
        <v>1744</v>
      </c>
      <c r="E90" s="173"/>
      <c r="F90" s="173"/>
      <c r="G90" s="173"/>
      <c r="H90" s="173"/>
      <c r="I90" s="173"/>
      <c r="J90" s="173"/>
      <c r="K90" s="173"/>
      <c r="L90" s="173"/>
      <c r="M90" s="173"/>
      <c r="N90" s="134">
        <f>N128</f>
        <v>0</v>
      </c>
      <c r="O90" s="173"/>
      <c r="P90" s="173"/>
      <c r="Q90" s="173"/>
      <c r="R90" s="174"/>
    </row>
    <row r="91" s="7" customFormat="1" ht="19.92" customHeight="1">
      <c r="B91" s="172"/>
      <c r="C91" s="173"/>
      <c r="D91" s="132" t="s">
        <v>1745</v>
      </c>
      <c r="E91" s="173"/>
      <c r="F91" s="173"/>
      <c r="G91" s="173"/>
      <c r="H91" s="173"/>
      <c r="I91" s="173"/>
      <c r="J91" s="173"/>
      <c r="K91" s="173"/>
      <c r="L91" s="173"/>
      <c r="M91" s="173"/>
      <c r="N91" s="134">
        <f>N131</f>
        <v>0</v>
      </c>
      <c r="O91" s="173"/>
      <c r="P91" s="173"/>
      <c r="Q91" s="173"/>
      <c r="R91" s="174"/>
    </row>
    <row r="92" s="7" customFormat="1" ht="19.92" customHeight="1">
      <c r="B92" s="172"/>
      <c r="C92" s="173"/>
      <c r="D92" s="132" t="s">
        <v>1746</v>
      </c>
      <c r="E92" s="173"/>
      <c r="F92" s="173"/>
      <c r="G92" s="173"/>
      <c r="H92" s="173"/>
      <c r="I92" s="173"/>
      <c r="J92" s="173"/>
      <c r="K92" s="173"/>
      <c r="L92" s="173"/>
      <c r="M92" s="173"/>
      <c r="N92" s="134">
        <f>N136</f>
        <v>0</v>
      </c>
      <c r="O92" s="173"/>
      <c r="P92" s="173"/>
      <c r="Q92" s="173"/>
      <c r="R92" s="174"/>
    </row>
    <row r="93" s="7" customFormat="1" ht="19.92" customHeight="1">
      <c r="B93" s="172"/>
      <c r="C93" s="173"/>
      <c r="D93" s="132" t="s">
        <v>1747</v>
      </c>
      <c r="E93" s="173"/>
      <c r="F93" s="173"/>
      <c r="G93" s="173"/>
      <c r="H93" s="173"/>
      <c r="I93" s="173"/>
      <c r="J93" s="173"/>
      <c r="K93" s="173"/>
      <c r="L93" s="173"/>
      <c r="M93" s="173"/>
      <c r="N93" s="134">
        <f>N159</f>
        <v>0</v>
      </c>
      <c r="O93" s="173"/>
      <c r="P93" s="173"/>
      <c r="Q93" s="173"/>
      <c r="R93" s="174"/>
    </row>
    <row r="94" s="7" customFormat="1" ht="19.92" customHeight="1">
      <c r="B94" s="172"/>
      <c r="C94" s="173"/>
      <c r="D94" s="132" t="s">
        <v>1748</v>
      </c>
      <c r="E94" s="173"/>
      <c r="F94" s="173"/>
      <c r="G94" s="173"/>
      <c r="H94" s="173"/>
      <c r="I94" s="173"/>
      <c r="J94" s="173"/>
      <c r="K94" s="173"/>
      <c r="L94" s="173"/>
      <c r="M94" s="173"/>
      <c r="N94" s="134">
        <f>N164</f>
        <v>0</v>
      </c>
      <c r="O94" s="173"/>
      <c r="P94" s="173"/>
      <c r="Q94" s="173"/>
      <c r="R94" s="174"/>
    </row>
    <row r="95" s="7" customFormat="1" ht="19.92" customHeight="1">
      <c r="B95" s="172"/>
      <c r="C95" s="173"/>
      <c r="D95" s="132" t="s">
        <v>1749</v>
      </c>
      <c r="E95" s="173"/>
      <c r="F95" s="173"/>
      <c r="G95" s="173"/>
      <c r="H95" s="173"/>
      <c r="I95" s="173"/>
      <c r="J95" s="173"/>
      <c r="K95" s="173"/>
      <c r="L95" s="173"/>
      <c r="M95" s="173"/>
      <c r="N95" s="134">
        <f>N173</f>
        <v>0</v>
      </c>
      <c r="O95" s="173"/>
      <c r="P95" s="173"/>
      <c r="Q95" s="173"/>
      <c r="R95" s="174"/>
    </row>
    <row r="96" s="7" customFormat="1" ht="19.92" customHeight="1">
      <c r="B96" s="172"/>
      <c r="C96" s="173"/>
      <c r="D96" s="132" t="s">
        <v>1750</v>
      </c>
      <c r="E96" s="173"/>
      <c r="F96" s="173"/>
      <c r="G96" s="173"/>
      <c r="H96" s="173"/>
      <c r="I96" s="173"/>
      <c r="J96" s="173"/>
      <c r="K96" s="173"/>
      <c r="L96" s="173"/>
      <c r="M96" s="173"/>
      <c r="N96" s="134">
        <f>N185</f>
        <v>0</v>
      </c>
      <c r="O96" s="173"/>
      <c r="P96" s="173"/>
      <c r="Q96" s="173"/>
      <c r="R96" s="174"/>
    </row>
    <row r="97" s="6" customFormat="1" ht="24.96" customHeight="1">
      <c r="B97" s="167"/>
      <c r="C97" s="168"/>
      <c r="D97" s="169" t="s">
        <v>1751</v>
      </c>
      <c r="E97" s="168"/>
      <c r="F97" s="168"/>
      <c r="G97" s="168"/>
      <c r="H97" s="168"/>
      <c r="I97" s="168"/>
      <c r="J97" s="168"/>
      <c r="K97" s="168"/>
      <c r="L97" s="168"/>
      <c r="M97" s="168"/>
      <c r="N97" s="170">
        <f>N192</f>
        <v>0</v>
      </c>
      <c r="O97" s="168"/>
      <c r="P97" s="168"/>
      <c r="Q97" s="168"/>
      <c r="R97" s="171"/>
    </row>
    <row r="98" s="7" customFormat="1" ht="19.92" customHeight="1">
      <c r="B98" s="172"/>
      <c r="C98" s="173"/>
      <c r="D98" s="132" t="s">
        <v>1752</v>
      </c>
      <c r="E98" s="173"/>
      <c r="F98" s="173"/>
      <c r="G98" s="173"/>
      <c r="H98" s="173"/>
      <c r="I98" s="173"/>
      <c r="J98" s="173"/>
      <c r="K98" s="173"/>
      <c r="L98" s="173"/>
      <c r="M98" s="173"/>
      <c r="N98" s="134">
        <f>N193</f>
        <v>0</v>
      </c>
      <c r="O98" s="173"/>
      <c r="P98" s="173"/>
      <c r="Q98" s="173"/>
      <c r="R98" s="174"/>
    </row>
    <row r="99" s="6" customFormat="1" ht="21.84" customHeight="1">
      <c r="B99" s="167"/>
      <c r="C99" s="168"/>
      <c r="D99" s="169" t="s">
        <v>141</v>
      </c>
      <c r="E99" s="168"/>
      <c r="F99" s="168"/>
      <c r="G99" s="168"/>
      <c r="H99" s="168"/>
      <c r="I99" s="168"/>
      <c r="J99" s="168"/>
      <c r="K99" s="168"/>
      <c r="L99" s="168"/>
      <c r="M99" s="168"/>
      <c r="N99" s="175">
        <f>N195</f>
        <v>0</v>
      </c>
      <c r="O99" s="168"/>
      <c r="P99" s="168"/>
      <c r="Q99" s="168"/>
      <c r="R99" s="171"/>
    </row>
    <row r="100" s="1" customFormat="1" ht="21.84" customHeight="1">
      <c r="B100" s="48"/>
      <c r="C100" s="49"/>
      <c r="D100" s="49"/>
      <c r="E100" s="49"/>
      <c r="F100" s="49"/>
      <c r="G100" s="49"/>
      <c r="H100" s="49"/>
      <c r="I100" s="49"/>
      <c r="J100" s="49"/>
      <c r="K100" s="49"/>
      <c r="L100" s="49"/>
      <c r="M100" s="49"/>
      <c r="N100" s="49"/>
      <c r="O100" s="49"/>
      <c r="P100" s="49"/>
      <c r="Q100" s="49"/>
      <c r="R100" s="50"/>
    </row>
    <row r="101" s="1" customFormat="1" ht="29.28" customHeight="1">
      <c r="B101" s="48"/>
      <c r="C101" s="165" t="s">
        <v>142</v>
      </c>
      <c r="D101" s="49"/>
      <c r="E101" s="49"/>
      <c r="F101" s="49"/>
      <c r="G101" s="49"/>
      <c r="H101" s="49"/>
      <c r="I101" s="49"/>
      <c r="J101" s="49"/>
      <c r="K101" s="49"/>
      <c r="L101" s="49"/>
      <c r="M101" s="49"/>
      <c r="N101" s="166">
        <f>ROUND(N102+N103+N104+N105+N106+N107,2)</f>
        <v>0</v>
      </c>
      <c r="O101" s="176"/>
      <c r="P101" s="176"/>
      <c r="Q101" s="176"/>
      <c r="R101" s="50"/>
      <c r="T101" s="177"/>
      <c r="U101" s="178" t="s">
        <v>41</v>
      </c>
    </row>
    <row r="102" s="1" customFormat="1" ht="18" customHeight="1">
      <c r="B102" s="179"/>
      <c r="C102" s="180"/>
      <c r="D102" s="139" t="s">
        <v>143</v>
      </c>
      <c r="E102" s="181"/>
      <c r="F102" s="181"/>
      <c r="G102" s="181"/>
      <c r="H102" s="181"/>
      <c r="I102" s="180"/>
      <c r="J102" s="180"/>
      <c r="K102" s="180"/>
      <c r="L102" s="180"/>
      <c r="M102" s="180"/>
      <c r="N102" s="133">
        <f>ROUND(N88*T102,2)</f>
        <v>0</v>
      </c>
      <c r="O102" s="182"/>
      <c r="P102" s="182"/>
      <c r="Q102" s="182"/>
      <c r="R102" s="183"/>
      <c r="S102" s="184"/>
      <c r="T102" s="185"/>
      <c r="U102" s="186" t="s">
        <v>44</v>
      </c>
      <c r="V102" s="184"/>
      <c r="W102" s="184"/>
      <c r="X102" s="184"/>
      <c r="Y102" s="184"/>
      <c r="Z102" s="184"/>
      <c r="AA102" s="184"/>
      <c r="AB102" s="184"/>
      <c r="AC102" s="184"/>
      <c r="AD102" s="184"/>
      <c r="AE102" s="184"/>
      <c r="AF102" s="184"/>
      <c r="AG102" s="184"/>
      <c r="AH102" s="184"/>
      <c r="AI102" s="184"/>
      <c r="AJ102" s="184"/>
      <c r="AK102" s="184"/>
      <c r="AL102" s="184"/>
      <c r="AM102" s="184"/>
      <c r="AN102" s="184"/>
      <c r="AO102" s="184"/>
      <c r="AP102" s="184"/>
      <c r="AQ102" s="184"/>
      <c r="AR102" s="184"/>
      <c r="AS102" s="184"/>
      <c r="AT102" s="184"/>
      <c r="AU102" s="184"/>
      <c r="AV102" s="184"/>
      <c r="AW102" s="184"/>
      <c r="AX102" s="184"/>
      <c r="AY102" s="187" t="s">
        <v>144</v>
      </c>
      <c r="AZ102" s="184"/>
      <c r="BA102" s="184"/>
      <c r="BB102" s="184"/>
      <c r="BC102" s="184"/>
      <c r="BD102" s="184"/>
      <c r="BE102" s="188">
        <f>IF(U102="základná",N102,0)</f>
        <v>0</v>
      </c>
      <c r="BF102" s="188">
        <f>IF(U102="znížená",N102,0)</f>
        <v>0</v>
      </c>
      <c r="BG102" s="188">
        <f>IF(U102="zákl. prenesená",N102,0)</f>
        <v>0</v>
      </c>
      <c r="BH102" s="188">
        <f>IF(U102="zníž. prenesená",N102,0)</f>
        <v>0</v>
      </c>
      <c r="BI102" s="188">
        <f>IF(U102="nulová",N102,0)</f>
        <v>0</v>
      </c>
      <c r="BJ102" s="187" t="s">
        <v>86</v>
      </c>
      <c r="BK102" s="184"/>
      <c r="BL102" s="184"/>
      <c r="BM102" s="184"/>
    </row>
    <row r="103" s="1" customFormat="1" ht="18" customHeight="1">
      <c r="B103" s="179"/>
      <c r="C103" s="180"/>
      <c r="D103" s="139" t="s">
        <v>145</v>
      </c>
      <c r="E103" s="181"/>
      <c r="F103" s="181"/>
      <c r="G103" s="181"/>
      <c r="H103" s="181"/>
      <c r="I103" s="180"/>
      <c r="J103" s="180"/>
      <c r="K103" s="180"/>
      <c r="L103" s="180"/>
      <c r="M103" s="180"/>
      <c r="N103" s="133">
        <f>ROUND(N88*T103,2)</f>
        <v>0</v>
      </c>
      <c r="O103" s="182"/>
      <c r="P103" s="182"/>
      <c r="Q103" s="182"/>
      <c r="R103" s="183"/>
      <c r="S103" s="184"/>
      <c r="T103" s="185"/>
      <c r="U103" s="186" t="s">
        <v>44</v>
      </c>
      <c r="V103" s="184"/>
      <c r="W103" s="184"/>
      <c r="X103" s="184"/>
      <c r="Y103" s="184"/>
      <c r="Z103" s="184"/>
      <c r="AA103" s="184"/>
      <c r="AB103" s="184"/>
      <c r="AC103" s="184"/>
      <c r="AD103" s="184"/>
      <c r="AE103" s="184"/>
      <c r="AF103" s="184"/>
      <c r="AG103" s="184"/>
      <c r="AH103" s="184"/>
      <c r="AI103" s="184"/>
      <c r="AJ103" s="184"/>
      <c r="AK103" s="184"/>
      <c r="AL103" s="184"/>
      <c r="AM103" s="184"/>
      <c r="AN103" s="184"/>
      <c r="AO103" s="184"/>
      <c r="AP103" s="184"/>
      <c r="AQ103" s="184"/>
      <c r="AR103" s="184"/>
      <c r="AS103" s="184"/>
      <c r="AT103" s="184"/>
      <c r="AU103" s="184"/>
      <c r="AV103" s="184"/>
      <c r="AW103" s="184"/>
      <c r="AX103" s="184"/>
      <c r="AY103" s="187" t="s">
        <v>144</v>
      </c>
      <c r="AZ103" s="184"/>
      <c r="BA103" s="184"/>
      <c r="BB103" s="184"/>
      <c r="BC103" s="184"/>
      <c r="BD103" s="184"/>
      <c r="BE103" s="188">
        <f>IF(U103="základná",N103,0)</f>
        <v>0</v>
      </c>
      <c r="BF103" s="188">
        <f>IF(U103="znížená",N103,0)</f>
        <v>0</v>
      </c>
      <c r="BG103" s="188">
        <f>IF(U103="zákl. prenesená",N103,0)</f>
        <v>0</v>
      </c>
      <c r="BH103" s="188">
        <f>IF(U103="zníž. prenesená",N103,0)</f>
        <v>0</v>
      </c>
      <c r="BI103" s="188">
        <f>IF(U103="nulová",N103,0)</f>
        <v>0</v>
      </c>
      <c r="BJ103" s="187" t="s">
        <v>86</v>
      </c>
      <c r="BK103" s="184"/>
      <c r="BL103" s="184"/>
      <c r="BM103" s="184"/>
    </row>
    <row r="104" s="1" customFormat="1" ht="18" customHeight="1">
      <c r="B104" s="179"/>
      <c r="C104" s="180"/>
      <c r="D104" s="139" t="s">
        <v>146</v>
      </c>
      <c r="E104" s="181"/>
      <c r="F104" s="181"/>
      <c r="G104" s="181"/>
      <c r="H104" s="181"/>
      <c r="I104" s="180"/>
      <c r="J104" s="180"/>
      <c r="K104" s="180"/>
      <c r="L104" s="180"/>
      <c r="M104" s="180"/>
      <c r="N104" s="133">
        <f>ROUND(N88*T104,2)</f>
        <v>0</v>
      </c>
      <c r="O104" s="182"/>
      <c r="P104" s="182"/>
      <c r="Q104" s="182"/>
      <c r="R104" s="183"/>
      <c r="S104" s="184"/>
      <c r="T104" s="185"/>
      <c r="U104" s="186" t="s">
        <v>44</v>
      </c>
      <c r="V104" s="184"/>
      <c r="W104" s="184"/>
      <c r="X104" s="184"/>
      <c r="Y104" s="184"/>
      <c r="Z104" s="184"/>
      <c r="AA104" s="184"/>
      <c r="AB104" s="184"/>
      <c r="AC104" s="184"/>
      <c r="AD104" s="184"/>
      <c r="AE104" s="184"/>
      <c r="AF104" s="184"/>
      <c r="AG104" s="184"/>
      <c r="AH104" s="184"/>
      <c r="AI104" s="184"/>
      <c r="AJ104" s="184"/>
      <c r="AK104" s="184"/>
      <c r="AL104" s="184"/>
      <c r="AM104" s="184"/>
      <c r="AN104" s="184"/>
      <c r="AO104" s="184"/>
      <c r="AP104" s="184"/>
      <c r="AQ104" s="184"/>
      <c r="AR104" s="184"/>
      <c r="AS104" s="184"/>
      <c r="AT104" s="184"/>
      <c r="AU104" s="184"/>
      <c r="AV104" s="184"/>
      <c r="AW104" s="184"/>
      <c r="AX104" s="184"/>
      <c r="AY104" s="187" t="s">
        <v>144</v>
      </c>
      <c r="AZ104" s="184"/>
      <c r="BA104" s="184"/>
      <c r="BB104" s="184"/>
      <c r="BC104" s="184"/>
      <c r="BD104" s="184"/>
      <c r="BE104" s="188">
        <f>IF(U104="základná",N104,0)</f>
        <v>0</v>
      </c>
      <c r="BF104" s="188">
        <f>IF(U104="znížená",N104,0)</f>
        <v>0</v>
      </c>
      <c r="BG104" s="188">
        <f>IF(U104="zákl. prenesená",N104,0)</f>
        <v>0</v>
      </c>
      <c r="BH104" s="188">
        <f>IF(U104="zníž. prenesená",N104,0)</f>
        <v>0</v>
      </c>
      <c r="BI104" s="188">
        <f>IF(U104="nulová",N104,0)</f>
        <v>0</v>
      </c>
      <c r="BJ104" s="187" t="s">
        <v>86</v>
      </c>
      <c r="BK104" s="184"/>
      <c r="BL104" s="184"/>
      <c r="BM104" s="184"/>
    </row>
    <row r="105" s="1" customFormat="1" ht="18" customHeight="1">
      <c r="B105" s="179"/>
      <c r="C105" s="180"/>
      <c r="D105" s="139" t="s">
        <v>147</v>
      </c>
      <c r="E105" s="181"/>
      <c r="F105" s="181"/>
      <c r="G105" s="181"/>
      <c r="H105" s="181"/>
      <c r="I105" s="180"/>
      <c r="J105" s="180"/>
      <c r="K105" s="180"/>
      <c r="L105" s="180"/>
      <c r="M105" s="180"/>
      <c r="N105" s="133">
        <f>ROUND(N88*T105,2)</f>
        <v>0</v>
      </c>
      <c r="O105" s="182"/>
      <c r="P105" s="182"/>
      <c r="Q105" s="182"/>
      <c r="R105" s="183"/>
      <c r="S105" s="184"/>
      <c r="T105" s="185"/>
      <c r="U105" s="186" t="s">
        <v>44</v>
      </c>
      <c r="V105" s="184"/>
      <c r="W105" s="184"/>
      <c r="X105" s="184"/>
      <c r="Y105" s="184"/>
      <c r="Z105" s="184"/>
      <c r="AA105" s="184"/>
      <c r="AB105" s="184"/>
      <c r="AC105" s="184"/>
      <c r="AD105" s="184"/>
      <c r="AE105" s="184"/>
      <c r="AF105" s="184"/>
      <c r="AG105" s="184"/>
      <c r="AH105" s="184"/>
      <c r="AI105" s="184"/>
      <c r="AJ105" s="184"/>
      <c r="AK105" s="184"/>
      <c r="AL105" s="184"/>
      <c r="AM105" s="184"/>
      <c r="AN105" s="184"/>
      <c r="AO105" s="184"/>
      <c r="AP105" s="184"/>
      <c r="AQ105" s="184"/>
      <c r="AR105" s="184"/>
      <c r="AS105" s="184"/>
      <c r="AT105" s="184"/>
      <c r="AU105" s="184"/>
      <c r="AV105" s="184"/>
      <c r="AW105" s="184"/>
      <c r="AX105" s="184"/>
      <c r="AY105" s="187" t="s">
        <v>144</v>
      </c>
      <c r="AZ105" s="184"/>
      <c r="BA105" s="184"/>
      <c r="BB105" s="184"/>
      <c r="BC105" s="184"/>
      <c r="BD105" s="184"/>
      <c r="BE105" s="188">
        <f>IF(U105="základná",N105,0)</f>
        <v>0</v>
      </c>
      <c r="BF105" s="188">
        <f>IF(U105="znížená",N105,0)</f>
        <v>0</v>
      </c>
      <c r="BG105" s="188">
        <f>IF(U105="zákl. prenesená",N105,0)</f>
        <v>0</v>
      </c>
      <c r="BH105" s="188">
        <f>IF(U105="zníž. prenesená",N105,0)</f>
        <v>0</v>
      </c>
      <c r="BI105" s="188">
        <f>IF(U105="nulová",N105,0)</f>
        <v>0</v>
      </c>
      <c r="BJ105" s="187" t="s">
        <v>86</v>
      </c>
      <c r="BK105" s="184"/>
      <c r="BL105" s="184"/>
      <c r="BM105" s="184"/>
    </row>
    <row r="106" s="1" customFormat="1" ht="18" customHeight="1">
      <c r="B106" s="179"/>
      <c r="C106" s="180"/>
      <c r="D106" s="139" t="s">
        <v>148</v>
      </c>
      <c r="E106" s="181"/>
      <c r="F106" s="181"/>
      <c r="G106" s="181"/>
      <c r="H106" s="181"/>
      <c r="I106" s="180"/>
      <c r="J106" s="180"/>
      <c r="K106" s="180"/>
      <c r="L106" s="180"/>
      <c r="M106" s="180"/>
      <c r="N106" s="133">
        <f>ROUND(N88*T106,2)</f>
        <v>0</v>
      </c>
      <c r="O106" s="182"/>
      <c r="P106" s="182"/>
      <c r="Q106" s="182"/>
      <c r="R106" s="183"/>
      <c r="S106" s="184"/>
      <c r="T106" s="185"/>
      <c r="U106" s="186" t="s">
        <v>44</v>
      </c>
      <c r="V106" s="184"/>
      <c r="W106" s="184"/>
      <c r="X106" s="184"/>
      <c r="Y106" s="184"/>
      <c r="Z106" s="184"/>
      <c r="AA106" s="184"/>
      <c r="AB106" s="184"/>
      <c r="AC106" s="184"/>
      <c r="AD106" s="184"/>
      <c r="AE106" s="184"/>
      <c r="AF106" s="184"/>
      <c r="AG106" s="184"/>
      <c r="AH106" s="184"/>
      <c r="AI106" s="184"/>
      <c r="AJ106" s="184"/>
      <c r="AK106" s="184"/>
      <c r="AL106" s="184"/>
      <c r="AM106" s="184"/>
      <c r="AN106" s="184"/>
      <c r="AO106" s="184"/>
      <c r="AP106" s="184"/>
      <c r="AQ106" s="184"/>
      <c r="AR106" s="184"/>
      <c r="AS106" s="184"/>
      <c r="AT106" s="184"/>
      <c r="AU106" s="184"/>
      <c r="AV106" s="184"/>
      <c r="AW106" s="184"/>
      <c r="AX106" s="184"/>
      <c r="AY106" s="187" t="s">
        <v>144</v>
      </c>
      <c r="AZ106" s="184"/>
      <c r="BA106" s="184"/>
      <c r="BB106" s="184"/>
      <c r="BC106" s="184"/>
      <c r="BD106" s="184"/>
      <c r="BE106" s="188">
        <f>IF(U106="základná",N106,0)</f>
        <v>0</v>
      </c>
      <c r="BF106" s="188">
        <f>IF(U106="znížená",N106,0)</f>
        <v>0</v>
      </c>
      <c r="BG106" s="188">
        <f>IF(U106="zákl. prenesená",N106,0)</f>
        <v>0</v>
      </c>
      <c r="BH106" s="188">
        <f>IF(U106="zníž. prenesená",N106,0)</f>
        <v>0</v>
      </c>
      <c r="BI106" s="188">
        <f>IF(U106="nulová",N106,0)</f>
        <v>0</v>
      </c>
      <c r="BJ106" s="187" t="s">
        <v>86</v>
      </c>
      <c r="BK106" s="184"/>
      <c r="BL106" s="184"/>
      <c r="BM106" s="184"/>
    </row>
    <row r="107" s="1" customFormat="1" ht="18" customHeight="1">
      <c r="B107" s="179"/>
      <c r="C107" s="180"/>
      <c r="D107" s="181" t="s">
        <v>149</v>
      </c>
      <c r="E107" s="180"/>
      <c r="F107" s="180"/>
      <c r="G107" s="180"/>
      <c r="H107" s="180"/>
      <c r="I107" s="180"/>
      <c r="J107" s="180"/>
      <c r="K107" s="180"/>
      <c r="L107" s="180"/>
      <c r="M107" s="180"/>
      <c r="N107" s="133">
        <f>ROUND(N88*T107,2)</f>
        <v>0</v>
      </c>
      <c r="O107" s="182"/>
      <c r="P107" s="182"/>
      <c r="Q107" s="182"/>
      <c r="R107" s="183"/>
      <c r="S107" s="184"/>
      <c r="T107" s="189"/>
      <c r="U107" s="190" t="s">
        <v>44</v>
      </c>
      <c r="V107" s="184"/>
      <c r="W107" s="184"/>
      <c r="X107" s="184"/>
      <c r="Y107" s="184"/>
      <c r="Z107" s="184"/>
      <c r="AA107" s="184"/>
      <c r="AB107" s="184"/>
      <c r="AC107" s="184"/>
      <c r="AD107" s="184"/>
      <c r="AE107" s="184"/>
      <c r="AF107" s="184"/>
      <c r="AG107" s="184"/>
      <c r="AH107" s="184"/>
      <c r="AI107" s="184"/>
      <c r="AJ107" s="184"/>
      <c r="AK107" s="184"/>
      <c r="AL107" s="184"/>
      <c r="AM107" s="184"/>
      <c r="AN107" s="184"/>
      <c r="AO107" s="184"/>
      <c r="AP107" s="184"/>
      <c r="AQ107" s="184"/>
      <c r="AR107" s="184"/>
      <c r="AS107" s="184"/>
      <c r="AT107" s="184"/>
      <c r="AU107" s="184"/>
      <c r="AV107" s="184"/>
      <c r="AW107" s="184"/>
      <c r="AX107" s="184"/>
      <c r="AY107" s="187" t="s">
        <v>150</v>
      </c>
      <c r="AZ107" s="184"/>
      <c r="BA107" s="184"/>
      <c r="BB107" s="184"/>
      <c r="BC107" s="184"/>
      <c r="BD107" s="184"/>
      <c r="BE107" s="188">
        <f>IF(U107="základná",N107,0)</f>
        <v>0</v>
      </c>
      <c r="BF107" s="188">
        <f>IF(U107="znížená",N107,0)</f>
        <v>0</v>
      </c>
      <c r="BG107" s="188">
        <f>IF(U107="zákl. prenesená",N107,0)</f>
        <v>0</v>
      </c>
      <c r="BH107" s="188">
        <f>IF(U107="zníž. prenesená",N107,0)</f>
        <v>0</v>
      </c>
      <c r="BI107" s="188">
        <f>IF(U107="nulová",N107,0)</f>
        <v>0</v>
      </c>
      <c r="BJ107" s="187" t="s">
        <v>86</v>
      </c>
      <c r="BK107" s="184"/>
      <c r="BL107" s="184"/>
      <c r="BM107" s="184"/>
    </row>
    <row r="108" s="1" customFormat="1">
      <c r="B108" s="48"/>
      <c r="C108" s="49"/>
      <c r="D108" s="49"/>
      <c r="E108" s="49"/>
      <c r="F108" s="49"/>
      <c r="G108" s="49"/>
      <c r="H108" s="49"/>
      <c r="I108" s="49"/>
      <c r="J108" s="49"/>
      <c r="K108" s="49"/>
      <c r="L108" s="49"/>
      <c r="M108" s="49"/>
      <c r="N108" s="49"/>
      <c r="O108" s="49"/>
      <c r="P108" s="49"/>
      <c r="Q108" s="49"/>
      <c r="R108" s="50"/>
    </row>
    <row r="109" s="1" customFormat="1" ht="29.28" customHeight="1">
      <c r="B109" s="48"/>
      <c r="C109" s="146" t="s">
        <v>115</v>
      </c>
      <c r="D109" s="147"/>
      <c r="E109" s="147"/>
      <c r="F109" s="147"/>
      <c r="G109" s="147"/>
      <c r="H109" s="147"/>
      <c r="I109" s="147"/>
      <c r="J109" s="147"/>
      <c r="K109" s="147"/>
      <c r="L109" s="148">
        <f>ROUND(SUM(N88+N101),2)</f>
        <v>0</v>
      </c>
      <c r="M109" s="148"/>
      <c r="N109" s="148"/>
      <c r="O109" s="148"/>
      <c r="P109" s="148"/>
      <c r="Q109" s="148"/>
      <c r="R109" s="50"/>
    </row>
    <row r="110" s="1" customFormat="1" ht="6.96" customHeight="1">
      <c r="B110" s="77"/>
      <c r="C110" s="78"/>
      <c r="D110" s="78"/>
      <c r="E110" s="78"/>
      <c r="F110" s="78"/>
      <c r="G110" s="78"/>
      <c r="H110" s="78"/>
      <c r="I110" s="78"/>
      <c r="J110" s="78"/>
      <c r="K110" s="78"/>
      <c r="L110" s="78"/>
      <c r="M110" s="78"/>
      <c r="N110" s="78"/>
      <c r="O110" s="78"/>
      <c r="P110" s="78"/>
      <c r="Q110" s="78"/>
      <c r="R110" s="79"/>
    </row>
    <row r="114" s="1" customFormat="1" ht="6.96" customHeight="1">
      <c r="B114" s="80"/>
      <c r="C114" s="81"/>
      <c r="D114" s="81"/>
      <c r="E114" s="81"/>
      <c r="F114" s="81"/>
      <c r="G114" s="81"/>
      <c r="H114" s="81"/>
      <c r="I114" s="81"/>
      <c r="J114" s="81"/>
      <c r="K114" s="81"/>
      <c r="L114" s="81"/>
      <c r="M114" s="81"/>
      <c r="N114" s="81"/>
      <c r="O114" s="81"/>
      <c r="P114" s="81"/>
      <c r="Q114" s="81"/>
      <c r="R114" s="82"/>
    </row>
    <row r="115" s="1" customFormat="1" ht="36.96" customHeight="1">
      <c r="B115" s="48"/>
      <c r="C115" s="29" t="s">
        <v>151</v>
      </c>
      <c r="D115" s="49"/>
      <c r="E115" s="49"/>
      <c r="F115" s="49"/>
      <c r="G115" s="49"/>
      <c r="H115" s="49"/>
      <c r="I115" s="49"/>
      <c r="J115" s="49"/>
      <c r="K115" s="49"/>
      <c r="L115" s="49"/>
      <c r="M115" s="49"/>
      <c r="N115" s="49"/>
      <c r="O115" s="49"/>
      <c r="P115" s="49"/>
      <c r="Q115" s="49"/>
      <c r="R115" s="50"/>
    </row>
    <row r="116" s="1" customFormat="1" ht="6.96" customHeight="1">
      <c r="B116" s="48"/>
      <c r="C116" s="49"/>
      <c r="D116" s="49"/>
      <c r="E116" s="49"/>
      <c r="F116" s="49"/>
      <c r="G116" s="49"/>
      <c r="H116" s="49"/>
      <c r="I116" s="49"/>
      <c r="J116" s="49"/>
      <c r="K116" s="49"/>
      <c r="L116" s="49"/>
      <c r="M116" s="49"/>
      <c r="N116" s="49"/>
      <c r="O116" s="49"/>
      <c r="P116" s="49"/>
      <c r="Q116" s="49"/>
      <c r="R116" s="50"/>
    </row>
    <row r="117" s="1" customFormat="1" ht="30" customHeight="1">
      <c r="B117" s="48"/>
      <c r="C117" s="40" t="s">
        <v>17</v>
      </c>
      <c r="D117" s="49"/>
      <c r="E117" s="49"/>
      <c r="F117" s="151" t="str">
        <f>F6</f>
        <v xml:space="preserve">Denný stacionár  Moravany nad Váhom</v>
      </c>
      <c r="G117" s="40"/>
      <c r="H117" s="40"/>
      <c r="I117" s="40"/>
      <c r="J117" s="40"/>
      <c r="K117" s="40"/>
      <c r="L117" s="40"/>
      <c r="M117" s="40"/>
      <c r="N117" s="40"/>
      <c r="O117" s="40"/>
      <c r="P117" s="40"/>
      <c r="Q117" s="49"/>
      <c r="R117" s="50"/>
    </row>
    <row r="118" s="1" customFormat="1" ht="36.96" customHeight="1">
      <c r="B118" s="48"/>
      <c r="C118" s="87" t="s">
        <v>122</v>
      </c>
      <c r="D118" s="49"/>
      <c r="E118" s="49"/>
      <c r="F118" s="89" t="str">
        <f>F7</f>
        <v>8 - Elektromontáže, bleskozvod, prípojka NN</v>
      </c>
      <c r="G118" s="49"/>
      <c r="H118" s="49"/>
      <c r="I118" s="49"/>
      <c r="J118" s="49"/>
      <c r="K118" s="49"/>
      <c r="L118" s="49"/>
      <c r="M118" s="49"/>
      <c r="N118" s="49"/>
      <c r="O118" s="49"/>
      <c r="P118" s="49"/>
      <c r="Q118" s="49"/>
      <c r="R118" s="50"/>
    </row>
    <row r="119" s="1" customFormat="1" ht="6.96" customHeight="1">
      <c r="B119" s="48"/>
      <c r="C119" s="49"/>
      <c r="D119" s="49"/>
      <c r="E119" s="49"/>
      <c r="F119" s="49"/>
      <c r="G119" s="49"/>
      <c r="H119" s="49"/>
      <c r="I119" s="49"/>
      <c r="J119" s="49"/>
      <c r="K119" s="49"/>
      <c r="L119" s="49"/>
      <c r="M119" s="49"/>
      <c r="N119" s="49"/>
      <c r="O119" s="49"/>
      <c r="P119" s="49"/>
      <c r="Q119" s="49"/>
      <c r="R119" s="50"/>
    </row>
    <row r="120" s="1" customFormat="1" ht="18" customHeight="1">
      <c r="B120" s="48"/>
      <c r="C120" s="40" t="s">
        <v>21</v>
      </c>
      <c r="D120" s="49"/>
      <c r="E120" s="49"/>
      <c r="F120" s="35" t="str">
        <f>F9</f>
        <v>Moravany nad Váhom</v>
      </c>
      <c r="G120" s="49"/>
      <c r="H120" s="49"/>
      <c r="I120" s="49"/>
      <c r="J120" s="49"/>
      <c r="K120" s="40" t="s">
        <v>23</v>
      </c>
      <c r="L120" s="49"/>
      <c r="M120" s="92" t="str">
        <f>IF(O9="","",O9)</f>
        <v>28. 5. 2019</v>
      </c>
      <c r="N120" s="92"/>
      <c r="O120" s="92"/>
      <c r="P120" s="92"/>
      <c r="Q120" s="49"/>
      <c r="R120" s="50"/>
    </row>
    <row r="121" s="1" customFormat="1" ht="6.96" customHeight="1">
      <c r="B121" s="48"/>
      <c r="C121" s="49"/>
      <c r="D121" s="49"/>
      <c r="E121" s="49"/>
      <c r="F121" s="49"/>
      <c r="G121" s="49"/>
      <c r="H121" s="49"/>
      <c r="I121" s="49"/>
      <c r="J121" s="49"/>
      <c r="K121" s="49"/>
      <c r="L121" s="49"/>
      <c r="M121" s="49"/>
      <c r="N121" s="49"/>
      <c r="O121" s="49"/>
      <c r="P121" s="49"/>
      <c r="Q121" s="49"/>
      <c r="R121" s="50"/>
    </row>
    <row r="122" s="1" customFormat="1">
      <c r="B122" s="48"/>
      <c r="C122" s="40" t="s">
        <v>25</v>
      </c>
      <c r="D122" s="49"/>
      <c r="E122" s="49"/>
      <c r="F122" s="35" t="str">
        <f>E12</f>
        <v>Obec Moravany nad Váhom</v>
      </c>
      <c r="G122" s="49"/>
      <c r="H122" s="49"/>
      <c r="I122" s="49"/>
      <c r="J122" s="49"/>
      <c r="K122" s="40" t="s">
        <v>31</v>
      </c>
      <c r="L122" s="49"/>
      <c r="M122" s="35" t="str">
        <f>E18</f>
        <v xml:space="preserve"> </v>
      </c>
      <c r="N122" s="35"/>
      <c r="O122" s="35"/>
      <c r="P122" s="35"/>
      <c r="Q122" s="35"/>
      <c r="R122" s="50"/>
    </row>
    <row r="123" s="1" customFormat="1" ht="14.4" customHeight="1">
      <c r="B123" s="48"/>
      <c r="C123" s="40" t="s">
        <v>29</v>
      </c>
      <c r="D123" s="49"/>
      <c r="E123" s="49"/>
      <c r="F123" s="35" t="str">
        <f>IF(E15="","",E15)</f>
        <v>Vyplň údaj</v>
      </c>
      <c r="G123" s="49"/>
      <c r="H123" s="49"/>
      <c r="I123" s="49"/>
      <c r="J123" s="49"/>
      <c r="K123" s="40" t="s">
        <v>35</v>
      </c>
      <c r="L123" s="49"/>
      <c r="M123" s="35" t="str">
        <f>E21</f>
        <v>Hulmanová Jana</v>
      </c>
      <c r="N123" s="35"/>
      <c r="O123" s="35"/>
      <c r="P123" s="35"/>
      <c r="Q123" s="35"/>
      <c r="R123" s="50"/>
    </row>
    <row r="124" s="1" customFormat="1" ht="10.32" customHeight="1">
      <c r="B124" s="48"/>
      <c r="C124" s="49"/>
      <c r="D124" s="49"/>
      <c r="E124" s="49"/>
      <c r="F124" s="49"/>
      <c r="G124" s="49"/>
      <c r="H124" s="49"/>
      <c r="I124" s="49"/>
      <c r="J124" s="49"/>
      <c r="K124" s="49"/>
      <c r="L124" s="49"/>
      <c r="M124" s="49"/>
      <c r="N124" s="49"/>
      <c r="O124" s="49"/>
      <c r="P124" s="49"/>
      <c r="Q124" s="49"/>
      <c r="R124" s="50"/>
    </row>
    <row r="125" s="8" customFormat="1" ht="29.28" customHeight="1">
      <c r="B125" s="191"/>
      <c r="C125" s="192" t="s">
        <v>152</v>
      </c>
      <c r="D125" s="193" t="s">
        <v>153</v>
      </c>
      <c r="E125" s="193" t="s">
        <v>59</v>
      </c>
      <c r="F125" s="193" t="s">
        <v>154</v>
      </c>
      <c r="G125" s="193"/>
      <c r="H125" s="193"/>
      <c r="I125" s="193"/>
      <c r="J125" s="193" t="s">
        <v>155</v>
      </c>
      <c r="K125" s="193" t="s">
        <v>156</v>
      </c>
      <c r="L125" s="193" t="s">
        <v>157</v>
      </c>
      <c r="M125" s="193"/>
      <c r="N125" s="193" t="s">
        <v>127</v>
      </c>
      <c r="O125" s="193"/>
      <c r="P125" s="193"/>
      <c r="Q125" s="194"/>
      <c r="R125" s="195"/>
      <c r="T125" s="102" t="s">
        <v>158</v>
      </c>
      <c r="U125" s="103" t="s">
        <v>41</v>
      </c>
      <c r="V125" s="103" t="s">
        <v>159</v>
      </c>
      <c r="W125" s="103" t="s">
        <v>160</v>
      </c>
      <c r="X125" s="103" t="s">
        <v>161</v>
      </c>
      <c r="Y125" s="103" t="s">
        <v>162</v>
      </c>
      <c r="Z125" s="103" t="s">
        <v>163</v>
      </c>
      <c r="AA125" s="104" t="s">
        <v>164</v>
      </c>
    </row>
    <row r="126" s="1" customFormat="1" ht="29.28" customHeight="1">
      <c r="B126" s="48"/>
      <c r="C126" s="106" t="s">
        <v>124</v>
      </c>
      <c r="D126" s="49"/>
      <c r="E126" s="49"/>
      <c r="F126" s="49"/>
      <c r="G126" s="49"/>
      <c r="H126" s="49"/>
      <c r="I126" s="49"/>
      <c r="J126" s="49"/>
      <c r="K126" s="49"/>
      <c r="L126" s="49"/>
      <c r="M126" s="49"/>
      <c r="N126" s="196">
        <f>BK126</f>
        <v>0</v>
      </c>
      <c r="O126" s="197"/>
      <c r="P126" s="197"/>
      <c r="Q126" s="197"/>
      <c r="R126" s="50"/>
      <c r="T126" s="105"/>
      <c r="U126" s="69"/>
      <c r="V126" s="69"/>
      <c r="W126" s="198">
        <f>W127+W192+W195</f>
        <v>0</v>
      </c>
      <c r="X126" s="69"/>
      <c r="Y126" s="198">
        <f>Y127+Y192+Y195</f>
        <v>0</v>
      </c>
      <c r="Z126" s="69"/>
      <c r="AA126" s="199">
        <f>AA127+AA192+AA195</f>
        <v>0</v>
      </c>
      <c r="AT126" s="24" t="s">
        <v>76</v>
      </c>
      <c r="AU126" s="24" t="s">
        <v>129</v>
      </c>
      <c r="BK126" s="200">
        <f>BK127+BK192+BK195</f>
        <v>0</v>
      </c>
    </row>
    <row r="127" s="9" customFormat="1" ht="37.44" customHeight="1">
      <c r="B127" s="201"/>
      <c r="C127" s="202"/>
      <c r="D127" s="203" t="s">
        <v>1743</v>
      </c>
      <c r="E127" s="203"/>
      <c r="F127" s="203"/>
      <c r="G127" s="203"/>
      <c r="H127" s="203"/>
      <c r="I127" s="203"/>
      <c r="J127" s="203"/>
      <c r="K127" s="203"/>
      <c r="L127" s="203"/>
      <c r="M127" s="203"/>
      <c r="N127" s="175">
        <f>BK127</f>
        <v>0</v>
      </c>
      <c r="O127" s="204"/>
      <c r="P127" s="204"/>
      <c r="Q127" s="204"/>
      <c r="R127" s="205"/>
      <c r="T127" s="206"/>
      <c r="U127" s="202"/>
      <c r="V127" s="202"/>
      <c r="W127" s="207">
        <f>W128+W131+W136+W159+W164+W173+W185</f>
        <v>0</v>
      </c>
      <c r="X127" s="202"/>
      <c r="Y127" s="207">
        <f>Y128+Y131+Y136+Y159+Y164+Y173+Y185</f>
        <v>0</v>
      </c>
      <c r="Z127" s="202"/>
      <c r="AA127" s="208">
        <f>AA128+AA131+AA136+AA159+AA164+AA173+AA185</f>
        <v>0</v>
      </c>
      <c r="AR127" s="209" t="s">
        <v>89</v>
      </c>
      <c r="AT127" s="210" t="s">
        <v>76</v>
      </c>
      <c r="AU127" s="210" t="s">
        <v>77</v>
      </c>
      <c r="AY127" s="209" t="s">
        <v>165</v>
      </c>
      <c r="BK127" s="211">
        <f>BK128+BK131+BK136+BK159+BK164+BK173+BK185</f>
        <v>0</v>
      </c>
    </row>
    <row r="128" s="9" customFormat="1" ht="19.92" customHeight="1">
      <c r="B128" s="201"/>
      <c r="C128" s="202"/>
      <c r="D128" s="212" t="s">
        <v>1744</v>
      </c>
      <c r="E128" s="212"/>
      <c r="F128" s="212"/>
      <c r="G128" s="212"/>
      <c r="H128" s="212"/>
      <c r="I128" s="212"/>
      <c r="J128" s="212"/>
      <c r="K128" s="212"/>
      <c r="L128" s="212"/>
      <c r="M128" s="212"/>
      <c r="N128" s="213">
        <f>BK128</f>
        <v>0</v>
      </c>
      <c r="O128" s="214"/>
      <c r="P128" s="214"/>
      <c r="Q128" s="214"/>
      <c r="R128" s="205"/>
      <c r="T128" s="206"/>
      <c r="U128" s="202"/>
      <c r="V128" s="202"/>
      <c r="W128" s="207">
        <f>SUM(W129:W130)</f>
        <v>0</v>
      </c>
      <c r="X128" s="202"/>
      <c r="Y128" s="207">
        <f>SUM(Y129:Y130)</f>
        <v>0</v>
      </c>
      <c r="Z128" s="202"/>
      <c r="AA128" s="208">
        <f>SUM(AA129:AA130)</f>
        <v>0</v>
      </c>
      <c r="AR128" s="209" t="s">
        <v>89</v>
      </c>
      <c r="AT128" s="210" t="s">
        <v>76</v>
      </c>
      <c r="AU128" s="210" t="s">
        <v>83</v>
      </c>
      <c r="AY128" s="209" t="s">
        <v>165</v>
      </c>
      <c r="BK128" s="211">
        <f>SUM(BK129:BK130)</f>
        <v>0</v>
      </c>
    </row>
    <row r="129" s="1" customFormat="1" ht="16.5" customHeight="1">
      <c r="B129" s="179"/>
      <c r="C129" s="215" t="s">
        <v>83</v>
      </c>
      <c r="D129" s="215" t="s">
        <v>166</v>
      </c>
      <c r="E129" s="216" t="s">
        <v>1753</v>
      </c>
      <c r="F129" s="217" t="s">
        <v>1754</v>
      </c>
      <c r="G129" s="217"/>
      <c r="H129" s="217"/>
      <c r="I129" s="217"/>
      <c r="J129" s="218" t="s">
        <v>431</v>
      </c>
      <c r="K129" s="219">
        <v>1</v>
      </c>
      <c r="L129" s="220">
        <v>0</v>
      </c>
      <c r="M129" s="220"/>
      <c r="N129" s="219">
        <f>ROUND(L129*K129,3)</f>
        <v>0</v>
      </c>
      <c r="O129" s="219"/>
      <c r="P129" s="219"/>
      <c r="Q129" s="219"/>
      <c r="R129" s="183"/>
      <c r="T129" s="221" t="s">
        <v>5</v>
      </c>
      <c r="U129" s="58" t="s">
        <v>44</v>
      </c>
      <c r="V129" s="49"/>
      <c r="W129" s="222">
        <f>V129*K129</f>
        <v>0</v>
      </c>
      <c r="X129" s="222">
        <v>0</v>
      </c>
      <c r="Y129" s="222">
        <f>X129*K129</f>
        <v>0</v>
      </c>
      <c r="Z129" s="222">
        <v>0</v>
      </c>
      <c r="AA129" s="223">
        <f>Z129*K129</f>
        <v>0</v>
      </c>
      <c r="AR129" s="24" t="s">
        <v>1103</v>
      </c>
      <c r="AT129" s="24" t="s">
        <v>166</v>
      </c>
      <c r="AU129" s="24" t="s">
        <v>86</v>
      </c>
      <c r="AY129" s="24" t="s">
        <v>165</v>
      </c>
      <c r="BE129" s="138">
        <f>IF(U129="základná",N129,0)</f>
        <v>0</v>
      </c>
      <c r="BF129" s="138">
        <f>IF(U129="znížená",N129,0)</f>
        <v>0</v>
      </c>
      <c r="BG129" s="138">
        <f>IF(U129="zákl. prenesená",N129,0)</f>
        <v>0</v>
      </c>
      <c r="BH129" s="138">
        <f>IF(U129="zníž. prenesená",N129,0)</f>
        <v>0</v>
      </c>
      <c r="BI129" s="138">
        <f>IF(U129="nulová",N129,0)</f>
        <v>0</v>
      </c>
      <c r="BJ129" s="24" t="s">
        <v>86</v>
      </c>
      <c r="BK129" s="224">
        <f>ROUND(L129*K129,3)</f>
        <v>0</v>
      </c>
      <c r="BL129" s="24" t="s">
        <v>1103</v>
      </c>
      <c r="BM129" s="24" t="s">
        <v>1755</v>
      </c>
    </row>
    <row r="130" s="1" customFormat="1" ht="16.5" customHeight="1">
      <c r="B130" s="179"/>
      <c r="C130" s="215" t="s">
        <v>86</v>
      </c>
      <c r="D130" s="215" t="s">
        <v>166</v>
      </c>
      <c r="E130" s="216" t="s">
        <v>1756</v>
      </c>
      <c r="F130" s="217" t="s">
        <v>1757</v>
      </c>
      <c r="G130" s="217"/>
      <c r="H130" s="217"/>
      <c r="I130" s="217"/>
      <c r="J130" s="218" t="s">
        <v>431</v>
      </c>
      <c r="K130" s="219">
        <v>1</v>
      </c>
      <c r="L130" s="220">
        <v>0</v>
      </c>
      <c r="M130" s="220"/>
      <c r="N130" s="219">
        <f>ROUND(L130*K130,3)</f>
        <v>0</v>
      </c>
      <c r="O130" s="219"/>
      <c r="P130" s="219"/>
      <c r="Q130" s="219"/>
      <c r="R130" s="183"/>
      <c r="T130" s="221" t="s">
        <v>5</v>
      </c>
      <c r="U130" s="58" t="s">
        <v>44</v>
      </c>
      <c r="V130" s="49"/>
      <c r="W130" s="222">
        <f>V130*K130</f>
        <v>0</v>
      </c>
      <c r="X130" s="222">
        <v>0</v>
      </c>
      <c r="Y130" s="222">
        <f>X130*K130</f>
        <v>0</v>
      </c>
      <c r="Z130" s="222">
        <v>0</v>
      </c>
      <c r="AA130" s="223">
        <f>Z130*K130</f>
        <v>0</v>
      </c>
      <c r="AR130" s="24" t="s">
        <v>1103</v>
      </c>
      <c r="AT130" s="24" t="s">
        <v>166</v>
      </c>
      <c r="AU130" s="24" t="s">
        <v>86</v>
      </c>
      <c r="AY130" s="24" t="s">
        <v>165</v>
      </c>
      <c r="BE130" s="138">
        <f>IF(U130="základná",N130,0)</f>
        <v>0</v>
      </c>
      <c r="BF130" s="138">
        <f>IF(U130="znížená",N130,0)</f>
        <v>0</v>
      </c>
      <c r="BG130" s="138">
        <f>IF(U130="zákl. prenesená",N130,0)</f>
        <v>0</v>
      </c>
      <c r="BH130" s="138">
        <f>IF(U130="zníž. prenesená",N130,0)</f>
        <v>0</v>
      </c>
      <c r="BI130" s="138">
        <f>IF(U130="nulová",N130,0)</f>
        <v>0</v>
      </c>
      <c r="BJ130" s="24" t="s">
        <v>86</v>
      </c>
      <c r="BK130" s="224">
        <f>ROUND(L130*K130,3)</f>
        <v>0</v>
      </c>
      <c r="BL130" s="24" t="s">
        <v>1103</v>
      </c>
      <c r="BM130" s="24" t="s">
        <v>1758</v>
      </c>
    </row>
    <row r="131" s="9" customFormat="1" ht="29.88" customHeight="1">
      <c r="B131" s="201"/>
      <c r="C131" s="202"/>
      <c r="D131" s="212" t="s">
        <v>1745</v>
      </c>
      <c r="E131" s="212"/>
      <c r="F131" s="212"/>
      <c r="G131" s="212"/>
      <c r="H131" s="212"/>
      <c r="I131" s="212"/>
      <c r="J131" s="212"/>
      <c r="K131" s="212"/>
      <c r="L131" s="212"/>
      <c r="M131" s="212"/>
      <c r="N131" s="225">
        <f>BK131</f>
        <v>0</v>
      </c>
      <c r="O131" s="226"/>
      <c r="P131" s="226"/>
      <c r="Q131" s="226"/>
      <c r="R131" s="205"/>
      <c r="T131" s="206"/>
      <c r="U131" s="202"/>
      <c r="V131" s="202"/>
      <c r="W131" s="207">
        <f>SUM(W132:W135)</f>
        <v>0</v>
      </c>
      <c r="X131" s="202"/>
      <c r="Y131" s="207">
        <f>SUM(Y132:Y135)</f>
        <v>0</v>
      </c>
      <c r="Z131" s="202"/>
      <c r="AA131" s="208">
        <f>SUM(AA132:AA135)</f>
        <v>0</v>
      </c>
      <c r="AR131" s="209" t="s">
        <v>89</v>
      </c>
      <c r="AT131" s="210" t="s">
        <v>76</v>
      </c>
      <c r="AU131" s="210" t="s">
        <v>83</v>
      </c>
      <c r="AY131" s="209" t="s">
        <v>165</v>
      </c>
      <c r="BK131" s="211">
        <f>SUM(BK132:BK135)</f>
        <v>0</v>
      </c>
    </row>
    <row r="132" s="1" customFormat="1" ht="16.5" customHeight="1">
      <c r="B132" s="179"/>
      <c r="C132" s="266" t="s">
        <v>89</v>
      </c>
      <c r="D132" s="266" t="s">
        <v>294</v>
      </c>
      <c r="E132" s="267" t="s">
        <v>1759</v>
      </c>
      <c r="F132" s="268" t="s">
        <v>1760</v>
      </c>
      <c r="G132" s="268"/>
      <c r="H132" s="268"/>
      <c r="I132" s="268"/>
      <c r="J132" s="269" t="s">
        <v>404</v>
      </c>
      <c r="K132" s="270">
        <v>20</v>
      </c>
      <c r="L132" s="271">
        <v>0</v>
      </c>
      <c r="M132" s="271"/>
      <c r="N132" s="270">
        <f>ROUND(L132*K132,3)</f>
        <v>0</v>
      </c>
      <c r="O132" s="219"/>
      <c r="P132" s="219"/>
      <c r="Q132" s="219"/>
      <c r="R132" s="183"/>
      <c r="T132" s="221" t="s">
        <v>5</v>
      </c>
      <c r="U132" s="58" t="s">
        <v>44</v>
      </c>
      <c r="V132" s="49"/>
      <c r="W132" s="222">
        <f>V132*K132</f>
        <v>0</v>
      </c>
      <c r="X132" s="222">
        <v>0</v>
      </c>
      <c r="Y132" s="222">
        <f>X132*K132</f>
        <v>0</v>
      </c>
      <c r="Z132" s="222">
        <v>0</v>
      </c>
      <c r="AA132" s="223">
        <f>Z132*K132</f>
        <v>0</v>
      </c>
      <c r="AR132" s="24" t="s">
        <v>1761</v>
      </c>
      <c r="AT132" s="24" t="s">
        <v>294</v>
      </c>
      <c r="AU132" s="24" t="s">
        <v>86</v>
      </c>
      <c r="AY132" s="24" t="s">
        <v>165</v>
      </c>
      <c r="BE132" s="138">
        <f>IF(U132="základná",N132,0)</f>
        <v>0</v>
      </c>
      <c r="BF132" s="138">
        <f>IF(U132="znížená",N132,0)</f>
        <v>0</v>
      </c>
      <c r="BG132" s="138">
        <f>IF(U132="zákl. prenesená",N132,0)</f>
        <v>0</v>
      </c>
      <c r="BH132" s="138">
        <f>IF(U132="zníž. prenesená",N132,0)</f>
        <v>0</v>
      </c>
      <c r="BI132" s="138">
        <f>IF(U132="nulová",N132,0)</f>
        <v>0</v>
      </c>
      <c r="BJ132" s="24" t="s">
        <v>86</v>
      </c>
      <c r="BK132" s="224">
        <f>ROUND(L132*K132,3)</f>
        <v>0</v>
      </c>
      <c r="BL132" s="24" t="s">
        <v>1103</v>
      </c>
      <c r="BM132" s="24" t="s">
        <v>1762</v>
      </c>
    </row>
    <row r="133" s="1" customFormat="1" ht="16.5" customHeight="1">
      <c r="B133" s="179"/>
      <c r="C133" s="266" t="s">
        <v>92</v>
      </c>
      <c r="D133" s="266" t="s">
        <v>294</v>
      </c>
      <c r="E133" s="267" t="s">
        <v>1763</v>
      </c>
      <c r="F133" s="268" t="s">
        <v>1764</v>
      </c>
      <c r="G133" s="268"/>
      <c r="H133" s="268"/>
      <c r="I133" s="268"/>
      <c r="J133" s="269" t="s">
        <v>297</v>
      </c>
      <c r="K133" s="270">
        <v>0</v>
      </c>
      <c r="L133" s="271">
        <v>0</v>
      </c>
      <c r="M133" s="271"/>
      <c r="N133" s="270">
        <f>ROUND(L133*K133,3)</f>
        <v>0</v>
      </c>
      <c r="O133" s="219"/>
      <c r="P133" s="219"/>
      <c r="Q133" s="219"/>
      <c r="R133" s="183"/>
      <c r="T133" s="221" t="s">
        <v>5</v>
      </c>
      <c r="U133" s="58" t="s">
        <v>44</v>
      </c>
      <c r="V133" s="49"/>
      <c r="W133" s="222">
        <f>V133*K133</f>
        <v>0</v>
      </c>
      <c r="X133" s="222">
        <v>0</v>
      </c>
      <c r="Y133" s="222">
        <f>X133*K133</f>
        <v>0</v>
      </c>
      <c r="Z133" s="222">
        <v>0</v>
      </c>
      <c r="AA133" s="223">
        <f>Z133*K133</f>
        <v>0</v>
      </c>
      <c r="AR133" s="24" t="s">
        <v>1761</v>
      </c>
      <c r="AT133" s="24" t="s">
        <v>294</v>
      </c>
      <c r="AU133" s="24" t="s">
        <v>86</v>
      </c>
      <c r="AY133" s="24" t="s">
        <v>165</v>
      </c>
      <c r="BE133" s="138">
        <f>IF(U133="základná",N133,0)</f>
        <v>0</v>
      </c>
      <c r="BF133" s="138">
        <f>IF(U133="znížená",N133,0)</f>
        <v>0</v>
      </c>
      <c r="BG133" s="138">
        <f>IF(U133="zákl. prenesená",N133,0)</f>
        <v>0</v>
      </c>
      <c r="BH133" s="138">
        <f>IF(U133="zníž. prenesená",N133,0)</f>
        <v>0</v>
      </c>
      <c r="BI133" s="138">
        <f>IF(U133="nulová",N133,0)</f>
        <v>0</v>
      </c>
      <c r="BJ133" s="24" t="s">
        <v>86</v>
      </c>
      <c r="BK133" s="224">
        <f>ROUND(L133*K133,3)</f>
        <v>0</v>
      </c>
      <c r="BL133" s="24" t="s">
        <v>1103</v>
      </c>
      <c r="BM133" s="24" t="s">
        <v>1765</v>
      </c>
    </row>
    <row r="134" s="1" customFormat="1" ht="16.5" customHeight="1">
      <c r="B134" s="179"/>
      <c r="C134" s="266" t="s">
        <v>95</v>
      </c>
      <c r="D134" s="266" t="s">
        <v>294</v>
      </c>
      <c r="E134" s="267" t="s">
        <v>1766</v>
      </c>
      <c r="F134" s="268" t="s">
        <v>1767</v>
      </c>
      <c r="G134" s="268"/>
      <c r="H134" s="268"/>
      <c r="I134" s="268"/>
      <c r="J134" s="269" t="s">
        <v>404</v>
      </c>
      <c r="K134" s="270">
        <v>2</v>
      </c>
      <c r="L134" s="271">
        <v>0</v>
      </c>
      <c r="M134" s="271"/>
      <c r="N134" s="270">
        <f>ROUND(L134*K134,3)</f>
        <v>0</v>
      </c>
      <c r="O134" s="219"/>
      <c r="P134" s="219"/>
      <c r="Q134" s="219"/>
      <c r="R134" s="183"/>
      <c r="T134" s="221" t="s">
        <v>5</v>
      </c>
      <c r="U134" s="58" t="s">
        <v>44</v>
      </c>
      <c r="V134" s="49"/>
      <c r="W134" s="222">
        <f>V134*K134</f>
        <v>0</v>
      </c>
      <c r="X134" s="222">
        <v>0</v>
      </c>
      <c r="Y134" s="222">
        <f>X134*K134</f>
        <v>0</v>
      </c>
      <c r="Z134" s="222">
        <v>0</v>
      </c>
      <c r="AA134" s="223">
        <f>Z134*K134</f>
        <v>0</v>
      </c>
      <c r="AR134" s="24" t="s">
        <v>1761</v>
      </c>
      <c r="AT134" s="24" t="s">
        <v>294</v>
      </c>
      <c r="AU134" s="24" t="s">
        <v>86</v>
      </c>
      <c r="AY134" s="24" t="s">
        <v>165</v>
      </c>
      <c r="BE134" s="138">
        <f>IF(U134="základná",N134,0)</f>
        <v>0</v>
      </c>
      <c r="BF134" s="138">
        <f>IF(U134="znížená",N134,0)</f>
        <v>0</v>
      </c>
      <c r="BG134" s="138">
        <f>IF(U134="zákl. prenesená",N134,0)</f>
        <v>0</v>
      </c>
      <c r="BH134" s="138">
        <f>IF(U134="zníž. prenesená",N134,0)</f>
        <v>0</v>
      </c>
      <c r="BI134" s="138">
        <f>IF(U134="nulová",N134,0)</f>
        <v>0</v>
      </c>
      <c r="BJ134" s="24" t="s">
        <v>86</v>
      </c>
      <c r="BK134" s="224">
        <f>ROUND(L134*K134,3)</f>
        <v>0</v>
      </c>
      <c r="BL134" s="24" t="s">
        <v>1103</v>
      </c>
      <c r="BM134" s="24" t="s">
        <v>1768</v>
      </c>
    </row>
    <row r="135" s="1" customFormat="1" ht="16.5" customHeight="1">
      <c r="B135" s="179"/>
      <c r="C135" s="266" t="s">
        <v>98</v>
      </c>
      <c r="D135" s="266" t="s">
        <v>294</v>
      </c>
      <c r="E135" s="267" t="s">
        <v>1769</v>
      </c>
      <c r="F135" s="268" t="s">
        <v>1770</v>
      </c>
      <c r="G135" s="268"/>
      <c r="H135" s="268"/>
      <c r="I135" s="268"/>
      <c r="J135" s="269" t="s">
        <v>297</v>
      </c>
      <c r="K135" s="270">
        <v>2</v>
      </c>
      <c r="L135" s="271">
        <v>0</v>
      </c>
      <c r="M135" s="271"/>
      <c r="N135" s="270">
        <f>ROUND(L135*K135,3)</f>
        <v>0</v>
      </c>
      <c r="O135" s="219"/>
      <c r="P135" s="219"/>
      <c r="Q135" s="219"/>
      <c r="R135" s="183"/>
      <c r="T135" s="221" t="s">
        <v>5</v>
      </c>
      <c r="U135" s="58" t="s">
        <v>44</v>
      </c>
      <c r="V135" s="49"/>
      <c r="W135" s="222">
        <f>V135*K135</f>
        <v>0</v>
      </c>
      <c r="X135" s="222">
        <v>0</v>
      </c>
      <c r="Y135" s="222">
        <f>X135*K135</f>
        <v>0</v>
      </c>
      <c r="Z135" s="222">
        <v>0</v>
      </c>
      <c r="AA135" s="223">
        <f>Z135*K135</f>
        <v>0</v>
      </c>
      <c r="AR135" s="24" t="s">
        <v>1761</v>
      </c>
      <c r="AT135" s="24" t="s">
        <v>294</v>
      </c>
      <c r="AU135" s="24" t="s">
        <v>86</v>
      </c>
      <c r="AY135" s="24" t="s">
        <v>165</v>
      </c>
      <c r="BE135" s="138">
        <f>IF(U135="základná",N135,0)</f>
        <v>0</v>
      </c>
      <c r="BF135" s="138">
        <f>IF(U135="znížená",N135,0)</f>
        <v>0</v>
      </c>
      <c r="BG135" s="138">
        <f>IF(U135="zákl. prenesená",N135,0)</f>
        <v>0</v>
      </c>
      <c r="BH135" s="138">
        <f>IF(U135="zníž. prenesená",N135,0)</f>
        <v>0</v>
      </c>
      <c r="BI135" s="138">
        <f>IF(U135="nulová",N135,0)</f>
        <v>0</v>
      </c>
      <c r="BJ135" s="24" t="s">
        <v>86</v>
      </c>
      <c r="BK135" s="224">
        <f>ROUND(L135*K135,3)</f>
        <v>0</v>
      </c>
      <c r="BL135" s="24" t="s">
        <v>1103</v>
      </c>
      <c r="BM135" s="24" t="s">
        <v>1771</v>
      </c>
    </row>
    <row r="136" s="9" customFormat="1" ht="29.88" customHeight="1">
      <c r="B136" s="201"/>
      <c r="C136" s="202"/>
      <c r="D136" s="212" t="s">
        <v>1746</v>
      </c>
      <c r="E136" s="212"/>
      <c r="F136" s="212"/>
      <c r="G136" s="212"/>
      <c r="H136" s="212"/>
      <c r="I136" s="212"/>
      <c r="J136" s="212"/>
      <c r="K136" s="212"/>
      <c r="L136" s="212"/>
      <c r="M136" s="212"/>
      <c r="N136" s="225">
        <f>BK136</f>
        <v>0</v>
      </c>
      <c r="O136" s="226"/>
      <c r="P136" s="226"/>
      <c r="Q136" s="226"/>
      <c r="R136" s="205"/>
      <c r="T136" s="206"/>
      <c r="U136" s="202"/>
      <c r="V136" s="202"/>
      <c r="W136" s="207">
        <f>SUM(W137:W158)</f>
        <v>0</v>
      </c>
      <c r="X136" s="202"/>
      <c r="Y136" s="207">
        <f>SUM(Y137:Y158)</f>
        <v>0</v>
      </c>
      <c r="Z136" s="202"/>
      <c r="AA136" s="208">
        <f>SUM(AA137:AA158)</f>
        <v>0</v>
      </c>
      <c r="AR136" s="209" t="s">
        <v>89</v>
      </c>
      <c r="AT136" s="210" t="s">
        <v>76</v>
      </c>
      <c r="AU136" s="210" t="s">
        <v>83</v>
      </c>
      <c r="AY136" s="209" t="s">
        <v>165</v>
      </c>
      <c r="BK136" s="211">
        <f>SUM(BK137:BK158)</f>
        <v>0</v>
      </c>
    </row>
    <row r="137" s="1" customFormat="1" ht="16.5" customHeight="1">
      <c r="B137" s="179"/>
      <c r="C137" s="266" t="s">
        <v>101</v>
      </c>
      <c r="D137" s="266" t="s">
        <v>294</v>
      </c>
      <c r="E137" s="267" t="s">
        <v>1772</v>
      </c>
      <c r="F137" s="268" t="s">
        <v>1773</v>
      </c>
      <c r="G137" s="268"/>
      <c r="H137" s="268"/>
      <c r="I137" s="268"/>
      <c r="J137" s="269" t="s">
        <v>297</v>
      </c>
      <c r="K137" s="270">
        <v>9</v>
      </c>
      <c r="L137" s="271">
        <v>0</v>
      </c>
      <c r="M137" s="271"/>
      <c r="N137" s="270">
        <f>ROUND(L137*K137,3)</f>
        <v>0</v>
      </c>
      <c r="O137" s="219"/>
      <c r="P137" s="219"/>
      <c r="Q137" s="219"/>
      <c r="R137" s="183"/>
      <c r="T137" s="221" t="s">
        <v>5</v>
      </c>
      <c r="U137" s="58" t="s">
        <v>44</v>
      </c>
      <c r="V137" s="49"/>
      <c r="W137" s="222">
        <f>V137*K137</f>
        <v>0</v>
      </c>
      <c r="X137" s="222">
        <v>0</v>
      </c>
      <c r="Y137" s="222">
        <f>X137*K137</f>
        <v>0</v>
      </c>
      <c r="Z137" s="222">
        <v>0</v>
      </c>
      <c r="AA137" s="223">
        <f>Z137*K137</f>
        <v>0</v>
      </c>
      <c r="AR137" s="24" t="s">
        <v>1761</v>
      </c>
      <c r="AT137" s="24" t="s">
        <v>294</v>
      </c>
      <c r="AU137" s="24" t="s">
        <v>86</v>
      </c>
      <c r="AY137" s="24" t="s">
        <v>165</v>
      </c>
      <c r="BE137" s="138">
        <f>IF(U137="základná",N137,0)</f>
        <v>0</v>
      </c>
      <c r="BF137" s="138">
        <f>IF(U137="znížená",N137,0)</f>
        <v>0</v>
      </c>
      <c r="BG137" s="138">
        <f>IF(U137="zákl. prenesená",N137,0)</f>
        <v>0</v>
      </c>
      <c r="BH137" s="138">
        <f>IF(U137="zníž. prenesená",N137,0)</f>
        <v>0</v>
      </c>
      <c r="BI137" s="138">
        <f>IF(U137="nulová",N137,0)</f>
        <v>0</v>
      </c>
      <c r="BJ137" s="24" t="s">
        <v>86</v>
      </c>
      <c r="BK137" s="224">
        <f>ROUND(L137*K137,3)</f>
        <v>0</v>
      </c>
      <c r="BL137" s="24" t="s">
        <v>1103</v>
      </c>
      <c r="BM137" s="24" t="s">
        <v>1774</v>
      </c>
    </row>
    <row r="138" s="1" customFormat="1" ht="16.5" customHeight="1">
      <c r="B138" s="179"/>
      <c r="C138" s="266" t="s">
        <v>104</v>
      </c>
      <c r="D138" s="266" t="s">
        <v>294</v>
      </c>
      <c r="E138" s="267" t="s">
        <v>1775</v>
      </c>
      <c r="F138" s="268" t="s">
        <v>1776</v>
      </c>
      <c r="G138" s="268"/>
      <c r="H138" s="268"/>
      <c r="I138" s="268"/>
      <c r="J138" s="269" t="s">
        <v>297</v>
      </c>
      <c r="K138" s="270">
        <v>3</v>
      </c>
      <c r="L138" s="271">
        <v>0</v>
      </c>
      <c r="M138" s="271"/>
      <c r="N138" s="270">
        <f>ROUND(L138*K138,3)</f>
        <v>0</v>
      </c>
      <c r="O138" s="219"/>
      <c r="P138" s="219"/>
      <c r="Q138" s="219"/>
      <c r="R138" s="183"/>
      <c r="T138" s="221" t="s">
        <v>5</v>
      </c>
      <c r="U138" s="58" t="s">
        <v>44</v>
      </c>
      <c r="V138" s="49"/>
      <c r="W138" s="222">
        <f>V138*K138</f>
        <v>0</v>
      </c>
      <c r="X138" s="222">
        <v>0</v>
      </c>
      <c r="Y138" s="222">
        <f>X138*K138</f>
        <v>0</v>
      </c>
      <c r="Z138" s="222">
        <v>0</v>
      </c>
      <c r="AA138" s="223">
        <f>Z138*K138</f>
        <v>0</v>
      </c>
      <c r="AR138" s="24" t="s">
        <v>1761</v>
      </c>
      <c r="AT138" s="24" t="s">
        <v>294</v>
      </c>
      <c r="AU138" s="24" t="s">
        <v>86</v>
      </c>
      <c r="AY138" s="24" t="s">
        <v>165</v>
      </c>
      <c r="BE138" s="138">
        <f>IF(U138="základná",N138,0)</f>
        <v>0</v>
      </c>
      <c r="BF138" s="138">
        <f>IF(U138="znížená",N138,0)</f>
        <v>0</v>
      </c>
      <c r="BG138" s="138">
        <f>IF(U138="zákl. prenesená",N138,0)</f>
        <v>0</v>
      </c>
      <c r="BH138" s="138">
        <f>IF(U138="zníž. prenesená",N138,0)</f>
        <v>0</v>
      </c>
      <c r="BI138" s="138">
        <f>IF(U138="nulová",N138,0)</f>
        <v>0</v>
      </c>
      <c r="BJ138" s="24" t="s">
        <v>86</v>
      </c>
      <c r="BK138" s="224">
        <f>ROUND(L138*K138,3)</f>
        <v>0</v>
      </c>
      <c r="BL138" s="24" t="s">
        <v>1103</v>
      </c>
      <c r="BM138" s="24" t="s">
        <v>1777</v>
      </c>
    </row>
    <row r="139" s="1" customFormat="1" ht="16.5" customHeight="1">
      <c r="B139" s="179"/>
      <c r="C139" s="266" t="s">
        <v>217</v>
      </c>
      <c r="D139" s="266" t="s">
        <v>294</v>
      </c>
      <c r="E139" s="267" t="s">
        <v>1778</v>
      </c>
      <c r="F139" s="268" t="s">
        <v>1779</v>
      </c>
      <c r="G139" s="268"/>
      <c r="H139" s="268"/>
      <c r="I139" s="268"/>
      <c r="J139" s="269" t="s">
        <v>297</v>
      </c>
      <c r="K139" s="270">
        <v>6</v>
      </c>
      <c r="L139" s="271">
        <v>0</v>
      </c>
      <c r="M139" s="271"/>
      <c r="N139" s="270">
        <f>ROUND(L139*K139,3)</f>
        <v>0</v>
      </c>
      <c r="O139" s="219"/>
      <c r="P139" s="219"/>
      <c r="Q139" s="219"/>
      <c r="R139" s="183"/>
      <c r="T139" s="221" t="s">
        <v>5</v>
      </c>
      <c r="U139" s="58" t="s">
        <v>44</v>
      </c>
      <c r="V139" s="49"/>
      <c r="W139" s="222">
        <f>V139*K139</f>
        <v>0</v>
      </c>
      <c r="X139" s="222">
        <v>0</v>
      </c>
      <c r="Y139" s="222">
        <f>X139*K139</f>
        <v>0</v>
      </c>
      <c r="Z139" s="222">
        <v>0</v>
      </c>
      <c r="AA139" s="223">
        <f>Z139*K139</f>
        <v>0</v>
      </c>
      <c r="AR139" s="24" t="s">
        <v>1761</v>
      </c>
      <c r="AT139" s="24" t="s">
        <v>294</v>
      </c>
      <c r="AU139" s="24" t="s">
        <v>86</v>
      </c>
      <c r="AY139" s="24" t="s">
        <v>165</v>
      </c>
      <c r="BE139" s="138">
        <f>IF(U139="základná",N139,0)</f>
        <v>0</v>
      </c>
      <c r="BF139" s="138">
        <f>IF(U139="znížená",N139,0)</f>
        <v>0</v>
      </c>
      <c r="BG139" s="138">
        <f>IF(U139="zákl. prenesená",N139,0)</f>
        <v>0</v>
      </c>
      <c r="BH139" s="138">
        <f>IF(U139="zníž. prenesená",N139,0)</f>
        <v>0</v>
      </c>
      <c r="BI139" s="138">
        <f>IF(U139="nulová",N139,0)</f>
        <v>0</v>
      </c>
      <c r="BJ139" s="24" t="s">
        <v>86</v>
      </c>
      <c r="BK139" s="224">
        <f>ROUND(L139*K139,3)</f>
        <v>0</v>
      </c>
      <c r="BL139" s="24" t="s">
        <v>1103</v>
      </c>
      <c r="BM139" s="24" t="s">
        <v>1780</v>
      </c>
    </row>
    <row r="140" s="1" customFormat="1" ht="16.5" customHeight="1">
      <c r="B140" s="179"/>
      <c r="C140" s="266" t="s">
        <v>236</v>
      </c>
      <c r="D140" s="266" t="s">
        <v>294</v>
      </c>
      <c r="E140" s="267" t="s">
        <v>1781</v>
      </c>
      <c r="F140" s="268" t="s">
        <v>1782</v>
      </c>
      <c r="G140" s="268"/>
      <c r="H140" s="268"/>
      <c r="I140" s="268"/>
      <c r="J140" s="269" t="s">
        <v>297</v>
      </c>
      <c r="K140" s="270">
        <v>37</v>
      </c>
      <c r="L140" s="271">
        <v>0</v>
      </c>
      <c r="M140" s="271"/>
      <c r="N140" s="270">
        <f>ROUND(L140*K140,3)</f>
        <v>0</v>
      </c>
      <c r="O140" s="219"/>
      <c r="P140" s="219"/>
      <c r="Q140" s="219"/>
      <c r="R140" s="183"/>
      <c r="T140" s="221" t="s">
        <v>5</v>
      </c>
      <c r="U140" s="58" t="s">
        <v>44</v>
      </c>
      <c r="V140" s="49"/>
      <c r="W140" s="222">
        <f>V140*K140</f>
        <v>0</v>
      </c>
      <c r="X140" s="222">
        <v>0</v>
      </c>
      <c r="Y140" s="222">
        <f>X140*K140</f>
        <v>0</v>
      </c>
      <c r="Z140" s="222">
        <v>0</v>
      </c>
      <c r="AA140" s="223">
        <f>Z140*K140</f>
        <v>0</v>
      </c>
      <c r="AR140" s="24" t="s">
        <v>1761</v>
      </c>
      <c r="AT140" s="24" t="s">
        <v>294</v>
      </c>
      <c r="AU140" s="24" t="s">
        <v>86</v>
      </c>
      <c r="AY140" s="24" t="s">
        <v>165</v>
      </c>
      <c r="BE140" s="138">
        <f>IF(U140="základná",N140,0)</f>
        <v>0</v>
      </c>
      <c r="BF140" s="138">
        <f>IF(U140="znížená",N140,0)</f>
        <v>0</v>
      </c>
      <c r="BG140" s="138">
        <f>IF(U140="zákl. prenesená",N140,0)</f>
        <v>0</v>
      </c>
      <c r="BH140" s="138">
        <f>IF(U140="zníž. prenesená",N140,0)</f>
        <v>0</v>
      </c>
      <c r="BI140" s="138">
        <f>IF(U140="nulová",N140,0)</f>
        <v>0</v>
      </c>
      <c r="BJ140" s="24" t="s">
        <v>86</v>
      </c>
      <c r="BK140" s="224">
        <f>ROUND(L140*K140,3)</f>
        <v>0</v>
      </c>
      <c r="BL140" s="24" t="s">
        <v>1103</v>
      </c>
      <c r="BM140" s="24" t="s">
        <v>1783</v>
      </c>
    </row>
    <row r="141" s="1" customFormat="1" ht="16.5" customHeight="1">
      <c r="B141" s="179"/>
      <c r="C141" s="266" t="s">
        <v>269</v>
      </c>
      <c r="D141" s="266" t="s">
        <v>294</v>
      </c>
      <c r="E141" s="267" t="s">
        <v>1784</v>
      </c>
      <c r="F141" s="268" t="s">
        <v>1785</v>
      </c>
      <c r="G141" s="268"/>
      <c r="H141" s="268"/>
      <c r="I141" s="268"/>
      <c r="J141" s="269" t="s">
        <v>297</v>
      </c>
      <c r="K141" s="270">
        <v>20</v>
      </c>
      <c r="L141" s="271">
        <v>0</v>
      </c>
      <c r="M141" s="271"/>
      <c r="N141" s="270">
        <f>ROUND(L141*K141,3)</f>
        <v>0</v>
      </c>
      <c r="O141" s="219"/>
      <c r="P141" s="219"/>
      <c r="Q141" s="219"/>
      <c r="R141" s="183"/>
      <c r="T141" s="221" t="s">
        <v>5</v>
      </c>
      <c r="U141" s="58" t="s">
        <v>44</v>
      </c>
      <c r="V141" s="49"/>
      <c r="W141" s="222">
        <f>V141*K141</f>
        <v>0</v>
      </c>
      <c r="X141" s="222">
        <v>0</v>
      </c>
      <c r="Y141" s="222">
        <f>X141*K141</f>
        <v>0</v>
      </c>
      <c r="Z141" s="222">
        <v>0</v>
      </c>
      <c r="AA141" s="223">
        <f>Z141*K141</f>
        <v>0</v>
      </c>
      <c r="AR141" s="24" t="s">
        <v>1761</v>
      </c>
      <c r="AT141" s="24" t="s">
        <v>294</v>
      </c>
      <c r="AU141" s="24" t="s">
        <v>86</v>
      </c>
      <c r="AY141" s="24" t="s">
        <v>165</v>
      </c>
      <c r="BE141" s="138">
        <f>IF(U141="základná",N141,0)</f>
        <v>0</v>
      </c>
      <c r="BF141" s="138">
        <f>IF(U141="znížená",N141,0)</f>
        <v>0</v>
      </c>
      <c r="BG141" s="138">
        <f>IF(U141="zákl. prenesená",N141,0)</f>
        <v>0</v>
      </c>
      <c r="BH141" s="138">
        <f>IF(U141="zníž. prenesená",N141,0)</f>
        <v>0</v>
      </c>
      <c r="BI141" s="138">
        <f>IF(U141="nulová",N141,0)</f>
        <v>0</v>
      </c>
      <c r="BJ141" s="24" t="s">
        <v>86</v>
      </c>
      <c r="BK141" s="224">
        <f>ROUND(L141*K141,3)</f>
        <v>0</v>
      </c>
      <c r="BL141" s="24" t="s">
        <v>1103</v>
      </c>
      <c r="BM141" s="24" t="s">
        <v>1786</v>
      </c>
    </row>
    <row r="142" s="1" customFormat="1" ht="16.5" customHeight="1">
      <c r="B142" s="179"/>
      <c r="C142" s="266" t="s">
        <v>277</v>
      </c>
      <c r="D142" s="266" t="s">
        <v>294</v>
      </c>
      <c r="E142" s="267" t="s">
        <v>1787</v>
      </c>
      <c r="F142" s="268" t="s">
        <v>1788</v>
      </c>
      <c r="G142" s="268"/>
      <c r="H142" s="268"/>
      <c r="I142" s="268"/>
      <c r="J142" s="269" t="s">
        <v>297</v>
      </c>
      <c r="K142" s="270">
        <v>55</v>
      </c>
      <c r="L142" s="271">
        <v>0</v>
      </c>
      <c r="M142" s="271"/>
      <c r="N142" s="270">
        <f>ROUND(L142*K142,3)</f>
        <v>0</v>
      </c>
      <c r="O142" s="219"/>
      <c r="P142" s="219"/>
      <c r="Q142" s="219"/>
      <c r="R142" s="183"/>
      <c r="T142" s="221" t="s">
        <v>5</v>
      </c>
      <c r="U142" s="58" t="s">
        <v>44</v>
      </c>
      <c r="V142" s="49"/>
      <c r="W142" s="222">
        <f>V142*K142</f>
        <v>0</v>
      </c>
      <c r="X142" s="222">
        <v>0</v>
      </c>
      <c r="Y142" s="222">
        <f>X142*K142</f>
        <v>0</v>
      </c>
      <c r="Z142" s="222">
        <v>0</v>
      </c>
      <c r="AA142" s="223">
        <f>Z142*K142</f>
        <v>0</v>
      </c>
      <c r="AR142" s="24" t="s">
        <v>1761</v>
      </c>
      <c r="AT142" s="24" t="s">
        <v>294</v>
      </c>
      <c r="AU142" s="24" t="s">
        <v>86</v>
      </c>
      <c r="AY142" s="24" t="s">
        <v>165</v>
      </c>
      <c r="BE142" s="138">
        <f>IF(U142="základná",N142,0)</f>
        <v>0</v>
      </c>
      <c r="BF142" s="138">
        <f>IF(U142="znížená",N142,0)</f>
        <v>0</v>
      </c>
      <c r="BG142" s="138">
        <f>IF(U142="zákl. prenesená",N142,0)</f>
        <v>0</v>
      </c>
      <c r="BH142" s="138">
        <f>IF(U142="zníž. prenesená",N142,0)</f>
        <v>0</v>
      </c>
      <c r="BI142" s="138">
        <f>IF(U142="nulová",N142,0)</f>
        <v>0</v>
      </c>
      <c r="BJ142" s="24" t="s">
        <v>86</v>
      </c>
      <c r="BK142" s="224">
        <f>ROUND(L142*K142,3)</f>
        <v>0</v>
      </c>
      <c r="BL142" s="24" t="s">
        <v>1103</v>
      </c>
      <c r="BM142" s="24" t="s">
        <v>1789</v>
      </c>
    </row>
    <row r="143" s="1" customFormat="1" ht="16.5" customHeight="1">
      <c r="B143" s="179"/>
      <c r="C143" s="266" t="s">
        <v>283</v>
      </c>
      <c r="D143" s="266" t="s">
        <v>294</v>
      </c>
      <c r="E143" s="267" t="s">
        <v>1790</v>
      </c>
      <c r="F143" s="268" t="s">
        <v>1791</v>
      </c>
      <c r="G143" s="268"/>
      <c r="H143" s="268"/>
      <c r="I143" s="268"/>
      <c r="J143" s="269" t="s">
        <v>297</v>
      </c>
      <c r="K143" s="270">
        <v>20</v>
      </c>
      <c r="L143" s="271">
        <v>0</v>
      </c>
      <c r="M143" s="271"/>
      <c r="N143" s="270">
        <f>ROUND(L143*K143,3)</f>
        <v>0</v>
      </c>
      <c r="O143" s="219"/>
      <c r="P143" s="219"/>
      <c r="Q143" s="219"/>
      <c r="R143" s="183"/>
      <c r="T143" s="221" t="s">
        <v>5</v>
      </c>
      <c r="U143" s="58" t="s">
        <v>44</v>
      </c>
      <c r="V143" s="49"/>
      <c r="W143" s="222">
        <f>V143*K143</f>
        <v>0</v>
      </c>
      <c r="X143" s="222">
        <v>0</v>
      </c>
      <c r="Y143" s="222">
        <f>X143*K143</f>
        <v>0</v>
      </c>
      <c r="Z143" s="222">
        <v>0</v>
      </c>
      <c r="AA143" s="223">
        <f>Z143*K143</f>
        <v>0</v>
      </c>
      <c r="AR143" s="24" t="s">
        <v>1761</v>
      </c>
      <c r="AT143" s="24" t="s">
        <v>294</v>
      </c>
      <c r="AU143" s="24" t="s">
        <v>86</v>
      </c>
      <c r="AY143" s="24" t="s">
        <v>165</v>
      </c>
      <c r="BE143" s="138">
        <f>IF(U143="základná",N143,0)</f>
        <v>0</v>
      </c>
      <c r="BF143" s="138">
        <f>IF(U143="znížená",N143,0)</f>
        <v>0</v>
      </c>
      <c r="BG143" s="138">
        <f>IF(U143="zákl. prenesená",N143,0)</f>
        <v>0</v>
      </c>
      <c r="BH143" s="138">
        <f>IF(U143="zníž. prenesená",N143,0)</f>
        <v>0</v>
      </c>
      <c r="BI143" s="138">
        <f>IF(U143="nulová",N143,0)</f>
        <v>0</v>
      </c>
      <c r="BJ143" s="24" t="s">
        <v>86</v>
      </c>
      <c r="BK143" s="224">
        <f>ROUND(L143*K143,3)</f>
        <v>0</v>
      </c>
      <c r="BL143" s="24" t="s">
        <v>1103</v>
      </c>
      <c r="BM143" s="24" t="s">
        <v>1792</v>
      </c>
    </row>
    <row r="144" s="1" customFormat="1" ht="16.5" customHeight="1">
      <c r="B144" s="179"/>
      <c r="C144" s="266" t="s">
        <v>289</v>
      </c>
      <c r="D144" s="266" t="s">
        <v>294</v>
      </c>
      <c r="E144" s="267" t="s">
        <v>1793</v>
      </c>
      <c r="F144" s="268" t="s">
        <v>1794</v>
      </c>
      <c r="G144" s="268"/>
      <c r="H144" s="268"/>
      <c r="I144" s="268"/>
      <c r="J144" s="269" t="s">
        <v>297</v>
      </c>
      <c r="K144" s="270">
        <v>35</v>
      </c>
      <c r="L144" s="271">
        <v>0</v>
      </c>
      <c r="M144" s="271"/>
      <c r="N144" s="270">
        <f>ROUND(L144*K144,3)</f>
        <v>0</v>
      </c>
      <c r="O144" s="219"/>
      <c r="P144" s="219"/>
      <c r="Q144" s="219"/>
      <c r="R144" s="183"/>
      <c r="T144" s="221" t="s">
        <v>5</v>
      </c>
      <c r="U144" s="58" t="s">
        <v>44</v>
      </c>
      <c r="V144" s="49"/>
      <c r="W144" s="222">
        <f>V144*K144</f>
        <v>0</v>
      </c>
      <c r="X144" s="222">
        <v>0</v>
      </c>
      <c r="Y144" s="222">
        <f>X144*K144</f>
        <v>0</v>
      </c>
      <c r="Z144" s="222">
        <v>0</v>
      </c>
      <c r="AA144" s="223">
        <f>Z144*K144</f>
        <v>0</v>
      </c>
      <c r="AR144" s="24" t="s">
        <v>1761</v>
      </c>
      <c r="AT144" s="24" t="s">
        <v>294</v>
      </c>
      <c r="AU144" s="24" t="s">
        <v>86</v>
      </c>
      <c r="AY144" s="24" t="s">
        <v>165</v>
      </c>
      <c r="BE144" s="138">
        <f>IF(U144="základná",N144,0)</f>
        <v>0</v>
      </c>
      <c r="BF144" s="138">
        <f>IF(U144="znížená",N144,0)</f>
        <v>0</v>
      </c>
      <c r="BG144" s="138">
        <f>IF(U144="zákl. prenesená",N144,0)</f>
        <v>0</v>
      </c>
      <c r="BH144" s="138">
        <f>IF(U144="zníž. prenesená",N144,0)</f>
        <v>0</v>
      </c>
      <c r="BI144" s="138">
        <f>IF(U144="nulová",N144,0)</f>
        <v>0</v>
      </c>
      <c r="BJ144" s="24" t="s">
        <v>86</v>
      </c>
      <c r="BK144" s="224">
        <f>ROUND(L144*K144,3)</f>
        <v>0</v>
      </c>
      <c r="BL144" s="24" t="s">
        <v>1103</v>
      </c>
      <c r="BM144" s="24" t="s">
        <v>1795</v>
      </c>
    </row>
    <row r="145" s="1" customFormat="1" ht="16.5" customHeight="1">
      <c r="B145" s="179"/>
      <c r="C145" s="266" t="s">
        <v>293</v>
      </c>
      <c r="D145" s="266" t="s">
        <v>294</v>
      </c>
      <c r="E145" s="267" t="s">
        <v>1796</v>
      </c>
      <c r="F145" s="268" t="s">
        <v>1797</v>
      </c>
      <c r="G145" s="268"/>
      <c r="H145" s="268"/>
      <c r="I145" s="268"/>
      <c r="J145" s="269" t="s">
        <v>286</v>
      </c>
      <c r="K145" s="270">
        <v>20</v>
      </c>
      <c r="L145" s="271">
        <v>0</v>
      </c>
      <c r="M145" s="271"/>
      <c r="N145" s="270">
        <f>ROUND(L145*K145,3)</f>
        <v>0</v>
      </c>
      <c r="O145" s="219"/>
      <c r="P145" s="219"/>
      <c r="Q145" s="219"/>
      <c r="R145" s="183"/>
      <c r="T145" s="221" t="s">
        <v>5</v>
      </c>
      <c r="U145" s="58" t="s">
        <v>44</v>
      </c>
      <c r="V145" s="49"/>
      <c r="W145" s="222">
        <f>V145*K145</f>
        <v>0</v>
      </c>
      <c r="X145" s="222">
        <v>0</v>
      </c>
      <c r="Y145" s="222">
        <f>X145*K145</f>
        <v>0</v>
      </c>
      <c r="Z145" s="222">
        <v>0</v>
      </c>
      <c r="AA145" s="223">
        <f>Z145*K145</f>
        <v>0</v>
      </c>
      <c r="AR145" s="24" t="s">
        <v>1761</v>
      </c>
      <c r="AT145" s="24" t="s">
        <v>294</v>
      </c>
      <c r="AU145" s="24" t="s">
        <v>86</v>
      </c>
      <c r="AY145" s="24" t="s">
        <v>165</v>
      </c>
      <c r="BE145" s="138">
        <f>IF(U145="základná",N145,0)</f>
        <v>0</v>
      </c>
      <c r="BF145" s="138">
        <f>IF(U145="znížená",N145,0)</f>
        <v>0</v>
      </c>
      <c r="BG145" s="138">
        <f>IF(U145="zákl. prenesená",N145,0)</f>
        <v>0</v>
      </c>
      <c r="BH145" s="138">
        <f>IF(U145="zníž. prenesená",N145,0)</f>
        <v>0</v>
      </c>
      <c r="BI145" s="138">
        <f>IF(U145="nulová",N145,0)</f>
        <v>0</v>
      </c>
      <c r="BJ145" s="24" t="s">
        <v>86</v>
      </c>
      <c r="BK145" s="224">
        <f>ROUND(L145*K145,3)</f>
        <v>0</v>
      </c>
      <c r="BL145" s="24" t="s">
        <v>1103</v>
      </c>
      <c r="BM145" s="24" t="s">
        <v>1798</v>
      </c>
    </row>
    <row r="146" s="1" customFormat="1" ht="16.5" customHeight="1">
      <c r="B146" s="179"/>
      <c r="C146" s="266" t="s">
        <v>299</v>
      </c>
      <c r="D146" s="266" t="s">
        <v>294</v>
      </c>
      <c r="E146" s="267" t="s">
        <v>1799</v>
      </c>
      <c r="F146" s="268" t="s">
        <v>1800</v>
      </c>
      <c r="G146" s="268"/>
      <c r="H146" s="268"/>
      <c r="I146" s="268"/>
      <c r="J146" s="269" t="s">
        <v>286</v>
      </c>
      <c r="K146" s="270">
        <v>70</v>
      </c>
      <c r="L146" s="271">
        <v>0</v>
      </c>
      <c r="M146" s="271"/>
      <c r="N146" s="270">
        <f>ROUND(L146*K146,3)</f>
        <v>0</v>
      </c>
      <c r="O146" s="219"/>
      <c r="P146" s="219"/>
      <c r="Q146" s="219"/>
      <c r="R146" s="183"/>
      <c r="T146" s="221" t="s">
        <v>5</v>
      </c>
      <c r="U146" s="58" t="s">
        <v>44</v>
      </c>
      <c r="V146" s="49"/>
      <c r="W146" s="222">
        <f>V146*K146</f>
        <v>0</v>
      </c>
      <c r="X146" s="222">
        <v>0</v>
      </c>
      <c r="Y146" s="222">
        <f>X146*K146</f>
        <v>0</v>
      </c>
      <c r="Z146" s="222">
        <v>0</v>
      </c>
      <c r="AA146" s="223">
        <f>Z146*K146</f>
        <v>0</v>
      </c>
      <c r="AR146" s="24" t="s">
        <v>1761</v>
      </c>
      <c r="AT146" s="24" t="s">
        <v>294</v>
      </c>
      <c r="AU146" s="24" t="s">
        <v>86</v>
      </c>
      <c r="AY146" s="24" t="s">
        <v>165</v>
      </c>
      <c r="BE146" s="138">
        <f>IF(U146="základná",N146,0)</f>
        <v>0</v>
      </c>
      <c r="BF146" s="138">
        <f>IF(U146="znížená",N146,0)</f>
        <v>0</v>
      </c>
      <c r="BG146" s="138">
        <f>IF(U146="zákl. prenesená",N146,0)</f>
        <v>0</v>
      </c>
      <c r="BH146" s="138">
        <f>IF(U146="zníž. prenesená",N146,0)</f>
        <v>0</v>
      </c>
      <c r="BI146" s="138">
        <f>IF(U146="nulová",N146,0)</f>
        <v>0</v>
      </c>
      <c r="BJ146" s="24" t="s">
        <v>86</v>
      </c>
      <c r="BK146" s="224">
        <f>ROUND(L146*K146,3)</f>
        <v>0</v>
      </c>
      <c r="BL146" s="24" t="s">
        <v>1103</v>
      </c>
      <c r="BM146" s="24" t="s">
        <v>1801</v>
      </c>
    </row>
    <row r="147" s="1" customFormat="1" ht="16.5" customHeight="1">
      <c r="B147" s="179"/>
      <c r="C147" s="266" t="s">
        <v>303</v>
      </c>
      <c r="D147" s="266" t="s">
        <v>294</v>
      </c>
      <c r="E147" s="267" t="s">
        <v>1802</v>
      </c>
      <c r="F147" s="268" t="s">
        <v>1803</v>
      </c>
      <c r="G147" s="268"/>
      <c r="H147" s="268"/>
      <c r="I147" s="268"/>
      <c r="J147" s="269" t="s">
        <v>286</v>
      </c>
      <c r="K147" s="270">
        <v>220</v>
      </c>
      <c r="L147" s="271">
        <v>0</v>
      </c>
      <c r="M147" s="271"/>
      <c r="N147" s="270">
        <f>ROUND(L147*K147,3)</f>
        <v>0</v>
      </c>
      <c r="O147" s="219"/>
      <c r="P147" s="219"/>
      <c r="Q147" s="219"/>
      <c r="R147" s="183"/>
      <c r="T147" s="221" t="s">
        <v>5</v>
      </c>
      <c r="U147" s="58" t="s">
        <v>44</v>
      </c>
      <c r="V147" s="49"/>
      <c r="W147" s="222">
        <f>V147*K147</f>
        <v>0</v>
      </c>
      <c r="X147" s="222">
        <v>0</v>
      </c>
      <c r="Y147" s="222">
        <f>X147*K147</f>
        <v>0</v>
      </c>
      <c r="Z147" s="222">
        <v>0</v>
      </c>
      <c r="AA147" s="223">
        <f>Z147*K147</f>
        <v>0</v>
      </c>
      <c r="AR147" s="24" t="s">
        <v>1761</v>
      </c>
      <c r="AT147" s="24" t="s">
        <v>294</v>
      </c>
      <c r="AU147" s="24" t="s">
        <v>86</v>
      </c>
      <c r="AY147" s="24" t="s">
        <v>165</v>
      </c>
      <c r="BE147" s="138">
        <f>IF(U147="základná",N147,0)</f>
        <v>0</v>
      </c>
      <c r="BF147" s="138">
        <f>IF(U147="znížená",N147,0)</f>
        <v>0</v>
      </c>
      <c r="BG147" s="138">
        <f>IF(U147="zákl. prenesená",N147,0)</f>
        <v>0</v>
      </c>
      <c r="BH147" s="138">
        <f>IF(U147="zníž. prenesená",N147,0)</f>
        <v>0</v>
      </c>
      <c r="BI147" s="138">
        <f>IF(U147="nulová",N147,0)</f>
        <v>0</v>
      </c>
      <c r="BJ147" s="24" t="s">
        <v>86</v>
      </c>
      <c r="BK147" s="224">
        <f>ROUND(L147*K147,3)</f>
        <v>0</v>
      </c>
      <c r="BL147" s="24" t="s">
        <v>1103</v>
      </c>
      <c r="BM147" s="24" t="s">
        <v>1804</v>
      </c>
    </row>
    <row r="148" s="1" customFormat="1" ht="16.5" customHeight="1">
      <c r="B148" s="179"/>
      <c r="C148" s="266" t="s">
        <v>311</v>
      </c>
      <c r="D148" s="266" t="s">
        <v>294</v>
      </c>
      <c r="E148" s="267" t="s">
        <v>1805</v>
      </c>
      <c r="F148" s="268" t="s">
        <v>1806</v>
      </c>
      <c r="G148" s="268"/>
      <c r="H148" s="268"/>
      <c r="I148" s="268"/>
      <c r="J148" s="269" t="s">
        <v>286</v>
      </c>
      <c r="K148" s="270">
        <v>300</v>
      </c>
      <c r="L148" s="271">
        <v>0</v>
      </c>
      <c r="M148" s="271"/>
      <c r="N148" s="270">
        <f>ROUND(L148*K148,3)</f>
        <v>0</v>
      </c>
      <c r="O148" s="219"/>
      <c r="P148" s="219"/>
      <c r="Q148" s="219"/>
      <c r="R148" s="183"/>
      <c r="T148" s="221" t="s">
        <v>5</v>
      </c>
      <c r="U148" s="58" t="s">
        <v>44</v>
      </c>
      <c r="V148" s="49"/>
      <c r="W148" s="222">
        <f>V148*K148</f>
        <v>0</v>
      </c>
      <c r="X148" s="222">
        <v>0</v>
      </c>
      <c r="Y148" s="222">
        <f>X148*K148</f>
        <v>0</v>
      </c>
      <c r="Z148" s="222">
        <v>0</v>
      </c>
      <c r="AA148" s="223">
        <f>Z148*K148</f>
        <v>0</v>
      </c>
      <c r="AR148" s="24" t="s">
        <v>1761</v>
      </c>
      <c r="AT148" s="24" t="s">
        <v>294</v>
      </c>
      <c r="AU148" s="24" t="s">
        <v>86</v>
      </c>
      <c r="AY148" s="24" t="s">
        <v>165</v>
      </c>
      <c r="BE148" s="138">
        <f>IF(U148="základná",N148,0)</f>
        <v>0</v>
      </c>
      <c r="BF148" s="138">
        <f>IF(U148="znížená",N148,0)</f>
        <v>0</v>
      </c>
      <c r="BG148" s="138">
        <f>IF(U148="zákl. prenesená",N148,0)</f>
        <v>0</v>
      </c>
      <c r="BH148" s="138">
        <f>IF(U148="zníž. prenesená",N148,0)</f>
        <v>0</v>
      </c>
      <c r="BI148" s="138">
        <f>IF(U148="nulová",N148,0)</f>
        <v>0</v>
      </c>
      <c r="BJ148" s="24" t="s">
        <v>86</v>
      </c>
      <c r="BK148" s="224">
        <f>ROUND(L148*K148,3)</f>
        <v>0</v>
      </c>
      <c r="BL148" s="24" t="s">
        <v>1103</v>
      </c>
      <c r="BM148" s="24" t="s">
        <v>1807</v>
      </c>
    </row>
    <row r="149" s="1" customFormat="1" ht="16.5" customHeight="1">
      <c r="B149" s="179"/>
      <c r="C149" s="266" t="s">
        <v>315</v>
      </c>
      <c r="D149" s="266" t="s">
        <v>294</v>
      </c>
      <c r="E149" s="267" t="s">
        <v>1808</v>
      </c>
      <c r="F149" s="268" t="s">
        <v>1809</v>
      </c>
      <c r="G149" s="268"/>
      <c r="H149" s="268"/>
      <c r="I149" s="268"/>
      <c r="J149" s="269" t="s">
        <v>286</v>
      </c>
      <c r="K149" s="270">
        <v>20</v>
      </c>
      <c r="L149" s="271">
        <v>0</v>
      </c>
      <c r="M149" s="271"/>
      <c r="N149" s="270">
        <f>ROUND(L149*K149,3)</f>
        <v>0</v>
      </c>
      <c r="O149" s="219"/>
      <c r="P149" s="219"/>
      <c r="Q149" s="219"/>
      <c r="R149" s="183"/>
      <c r="T149" s="221" t="s">
        <v>5</v>
      </c>
      <c r="U149" s="58" t="s">
        <v>44</v>
      </c>
      <c r="V149" s="49"/>
      <c r="W149" s="222">
        <f>V149*K149</f>
        <v>0</v>
      </c>
      <c r="X149" s="222">
        <v>0</v>
      </c>
      <c r="Y149" s="222">
        <f>X149*K149</f>
        <v>0</v>
      </c>
      <c r="Z149" s="222">
        <v>0</v>
      </c>
      <c r="AA149" s="223">
        <f>Z149*K149</f>
        <v>0</v>
      </c>
      <c r="AR149" s="24" t="s">
        <v>1761</v>
      </c>
      <c r="AT149" s="24" t="s">
        <v>294</v>
      </c>
      <c r="AU149" s="24" t="s">
        <v>86</v>
      </c>
      <c r="AY149" s="24" t="s">
        <v>165</v>
      </c>
      <c r="BE149" s="138">
        <f>IF(U149="základná",N149,0)</f>
        <v>0</v>
      </c>
      <c r="BF149" s="138">
        <f>IF(U149="znížená",N149,0)</f>
        <v>0</v>
      </c>
      <c r="BG149" s="138">
        <f>IF(U149="zákl. prenesená",N149,0)</f>
        <v>0</v>
      </c>
      <c r="BH149" s="138">
        <f>IF(U149="zníž. prenesená",N149,0)</f>
        <v>0</v>
      </c>
      <c r="BI149" s="138">
        <f>IF(U149="nulová",N149,0)</f>
        <v>0</v>
      </c>
      <c r="BJ149" s="24" t="s">
        <v>86</v>
      </c>
      <c r="BK149" s="224">
        <f>ROUND(L149*K149,3)</f>
        <v>0</v>
      </c>
      <c r="BL149" s="24" t="s">
        <v>1103</v>
      </c>
      <c r="BM149" s="24" t="s">
        <v>1810</v>
      </c>
    </row>
    <row r="150" s="1" customFormat="1" ht="16.5" customHeight="1">
      <c r="B150" s="179"/>
      <c r="C150" s="266" t="s">
        <v>10</v>
      </c>
      <c r="D150" s="266" t="s">
        <v>294</v>
      </c>
      <c r="E150" s="267" t="s">
        <v>1811</v>
      </c>
      <c r="F150" s="268" t="s">
        <v>1812</v>
      </c>
      <c r="G150" s="268"/>
      <c r="H150" s="268"/>
      <c r="I150" s="268"/>
      <c r="J150" s="269" t="s">
        <v>286</v>
      </c>
      <c r="K150" s="270">
        <v>80</v>
      </c>
      <c r="L150" s="271">
        <v>0</v>
      </c>
      <c r="M150" s="271"/>
      <c r="N150" s="270">
        <f>ROUND(L150*K150,3)</f>
        <v>0</v>
      </c>
      <c r="O150" s="219"/>
      <c r="P150" s="219"/>
      <c r="Q150" s="219"/>
      <c r="R150" s="183"/>
      <c r="T150" s="221" t="s">
        <v>5</v>
      </c>
      <c r="U150" s="58" t="s">
        <v>44</v>
      </c>
      <c r="V150" s="49"/>
      <c r="W150" s="222">
        <f>V150*K150</f>
        <v>0</v>
      </c>
      <c r="X150" s="222">
        <v>0</v>
      </c>
      <c r="Y150" s="222">
        <f>X150*K150</f>
        <v>0</v>
      </c>
      <c r="Z150" s="222">
        <v>0</v>
      </c>
      <c r="AA150" s="223">
        <f>Z150*K150</f>
        <v>0</v>
      </c>
      <c r="AR150" s="24" t="s">
        <v>1761</v>
      </c>
      <c r="AT150" s="24" t="s">
        <v>294</v>
      </c>
      <c r="AU150" s="24" t="s">
        <v>86</v>
      </c>
      <c r="AY150" s="24" t="s">
        <v>165</v>
      </c>
      <c r="BE150" s="138">
        <f>IF(U150="základná",N150,0)</f>
        <v>0</v>
      </c>
      <c r="BF150" s="138">
        <f>IF(U150="znížená",N150,0)</f>
        <v>0</v>
      </c>
      <c r="BG150" s="138">
        <f>IF(U150="zákl. prenesená",N150,0)</f>
        <v>0</v>
      </c>
      <c r="BH150" s="138">
        <f>IF(U150="zníž. prenesená",N150,0)</f>
        <v>0</v>
      </c>
      <c r="BI150" s="138">
        <f>IF(U150="nulová",N150,0)</f>
        <v>0</v>
      </c>
      <c r="BJ150" s="24" t="s">
        <v>86</v>
      </c>
      <c r="BK150" s="224">
        <f>ROUND(L150*K150,3)</f>
        <v>0</v>
      </c>
      <c r="BL150" s="24" t="s">
        <v>1103</v>
      </c>
      <c r="BM150" s="24" t="s">
        <v>1813</v>
      </c>
    </row>
    <row r="151" s="1" customFormat="1" ht="16.5" customHeight="1">
      <c r="B151" s="179"/>
      <c r="C151" s="266" t="s">
        <v>324</v>
      </c>
      <c r="D151" s="266" t="s">
        <v>294</v>
      </c>
      <c r="E151" s="267" t="s">
        <v>1814</v>
      </c>
      <c r="F151" s="268" t="s">
        <v>1815</v>
      </c>
      <c r="G151" s="268"/>
      <c r="H151" s="268"/>
      <c r="I151" s="268"/>
      <c r="J151" s="269" t="s">
        <v>286</v>
      </c>
      <c r="K151" s="270">
        <v>30</v>
      </c>
      <c r="L151" s="271">
        <v>0</v>
      </c>
      <c r="M151" s="271"/>
      <c r="N151" s="270">
        <f>ROUND(L151*K151,3)</f>
        <v>0</v>
      </c>
      <c r="O151" s="219"/>
      <c r="P151" s="219"/>
      <c r="Q151" s="219"/>
      <c r="R151" s="183"/>
      <c r="T151" s="221" t="s">
        <v>5</v>
      </c>
      <c r="U151" s="58" t="s">
        <v>44</v>
      </c>
      <c r="V151" s="49"/>
      <c r="W151" s="222">
        <f>V151*K151</f>
        <v>0</v>
      </c>
      <c r="X151" s="222">
        <v>0</v>
      </c>
      <c r="Y151" s="222">
        <f>X151*K151</f>
        <v>0</v>
      </c>
      <c r="Z151" s="222">
        <v>0</v>
      </c>
      <c r="AA151" s="223">
        <f>Z151*K151</f>
        <v>0</v>
      </c>
      <c r="AR151" s="24" t="s">
        <v>1761</v>
      </c>
      <c r="AT151" s="24" t="s">
        <v>294</v>
      </c>
      <c r="AU151" s="24" t="s">
        <v>86</v>
      </c>
      <c r="AY151" s="24" t="s">
        <v>165</v>
      </c>
      <c r="BE151" s="138">
        <f>IF(U151="základná",N151,0)</f>
        <v>0</v>
      </c>
      <c r="BF151" s="138">
        <f>IF(U151="znížená",N151,0)</f>
        <v>0</v>
      </c>
      <c r="BG151" s="138">
        <f>IF(U151="zákl. prenesená",N151,0)</f>
        <v>0</v>
      </c>
      <c r="BH151" s="138">
        <f>IF(U151="zníž. prenesená",N151,0)</f>
        <v>0</v>
      </c>
      <c r="BI151" s="138">
        <f>IF(U151="nulová",N151,0)</f>
        <v>0</v>
      </c>
      <c r="BJ151" s="24" t="s">
        <v>86</v>
      </c>
      <c r="BK151" s="224">
        <f>ROUND(L151*K151,3)</f>
        <v>0</v>
      </c>
      <c r="BL151" s="24" t="s">
        <v>1103</v>
      </c>
      <c r="BM151" s="24" t="s">
        <v>1816</v>
      </c>
    </row>
    <row r="152" s="1" customFormat="1" ht="16.5" customHeight="1">
      <c r="B152" s="179"/>
      <c r="C152" s="266" t="s">
        <v>328</v>
      </c>
      <c r="D152" s="266" t="s">
        <v>294</v>
      </c>
      <c r="E152" s="267" t="s">
        <v>1817</v>
      </c>
      <c r="F152" s="268" t="s">
        <v>1818</v>
      </c>
      <c r="G152" s="268"/>
      <c r="H152" s="268"/>
      <c r="I152" s="268"/>
      <c r="J152" s="269" t="s">
        <v>286</v>
      </c>
      <c r="K152" s="270">
        <v>10</v>
      </c>
      <c r="L152" s="271">
        <v>0</v>
      </c>
      <c r="M152" s="271"/>
      <c r="N152" s="270">
        <f>ROUND(L152*K152,3)</f>
        <v>0</v>
      </c>
      <c r="O152" s="219"/>
      <c r="P152" s="219"/>
      <c r="Q152" s="219"/>
      <c r="R152" s="183"/>
      <c r="T152" s="221" t="s">
        <v>5</v>
      </c>
      <c r="U152" s="58" t="s">
        <v>44</v>
      </c>
      <c r="V152" s="49"/>
      <c r="W152" s="222">
        <f>V152*K152</f>
        <v>0</v>
      </c>
      <c r="X152" s="222">
        <v>0</v>
      </c>
      <c r="Y152" s="222">
        <f>X152*K152</f>
        <v>0</v>
      </c>
      <c r="Z152" s="222">
        <v>0</v>
      </c>
      <c r="AA152" s="223">
        <f>Z152*K152</f>
        <v>0</v>
      </c>
      <c r="AR152" s="24" t="s">
        <v>1761</v>
      </c>
      <c r="AT152" s="24" t="s">
        <v>294</v>
      </c>
      <c r="AU152" s="24" t="s">
        <v>86</v>
      </c>
      <c r="AY152" s="24" t="s">
        <v>165</v>
      </c>
      <c r="BE152" s="138">
        <f>IF(U152="základná",N152,0)</f>
        <v>0</v>
      </c>
      <c r="BF152" s="138">
        <f>IF(U152="znížená",N152,0)</f>
        <v>0</v>
      </c>
      <c r="BG152" s="138">
        <f>IF(U152="zákl. prenesená",N152,0)</f>
        <v>0</v>
      </c>
      <c r="BH152" s="138">
        <f>IF(U152="zníž. prenesená",N152,0)</f>
        <v>0</v>
      </c>
      <c r="BI152" s="138">
        <f>IF(U152="nulová",N152,0)</f>
        <v>0</v>
      </c>
      <c r="BJ152" s="24" t="s">
        <v>86</v>
      </c>
      <c r="BK152" s="224">
        <f>ROUND(L152*K152,3)</f>
        <v>0</v>
      </c>
      <c r="BL152" s="24" t="s">
        <v>1103</v>
      </c>
      <c r="BM152" s="24" t="s">
        <v>1819</v>
      </c>
    </row>
    <row r="153" s="1" customFormat="1" ht="16.5" customHeight="1">
      <c r="B153" s="179"/>
      <c r="C153" s="266" t="s">
        <v>332</v>
      </c>
      <c r="D153" s="266" t="s">
        <v>294</v>
      </c>
      <c r="E153" s="267" t="s">
        <v>1820</v>
      </c>
      <c r="F153" s="268" t="s">
        <v>1821</v>
      </c>
      <c r="G153" s="268"/>
      <c r="H153" s="268"/>
      <c r="I153" s="268"/>
      <c r="J153" s="269" t="s">
        <v>286</v>
      </c>
      <c r="K153" s="270">
        <v>15</v>
      </c>
      <c r="L153" s="271">
        <v>0</v>
      </c>
      <c r="M153" s="271"/>
      <c r="N153" s="270">
        <f>ROUND(L153*K153,3)</f>
        <v>0</v>
      </c>
      <c r="O153" s="219"/>
      <c r="P153" s="219"/>
      <c r="Q153" s="219"/>
      <c r="R153" s="183"/>
      <c r="T153" s="221" t="s">
        <v>5</v>
      </c>
      <c r="U153" s="58" t="s">
        <v>44</v>
      </c>
      <c r="V153" s="49"/>
      <c r="W153" s="222">
        <f>V153*K153</f>
        <v>0</v>
      </c>
      <c r="X153" s="222">
        <v>0</v>
      </c>
      <c r="Y153" s="222">
        <f>X153*K153</f>
        <v>0</v>
      </c>
      <c r="Z153" s="222">
        <v>0</v>
      </c>
      <c r="AA153" s="223">
        <f>Z153*K153</f>
        <v>0</v>
      </c>
      <c r="AR153" s="24" t="s">
        <v>1761</v>
      </c>
      <c r="AT153" s="24" t="s">
        <v>294</v>
      </c>
      <c r="AU153" s="24" t="s">
        <v>86</v>
      </c>
      <c r="AY153" s="24" t="s">
        <v>165</v>
      </c>
      <c r="BE153" s="138">
        <f>IF(U153="základná",N153,0)</f>
        <v>0</v>
      </c>
      <c r="BF153" s="138">
        <f>IF(U153="znížená",N153,0)</f>
        <v>0</v>
      </c>
      <c r="BG153" s="138">
        <f>IF(U153="zákl. prenesená",N153,0)</f>
        <v>0</v>
      </c>
      <c r="BH153" s="138">
        <f>IF(U153="zníž. prenesená",N153,0)</f>
        <v>0</v>
      </c>
      <c r="BI153" s="138">
        <f>IF(U153="nulová",N153,0)</f>
        <v>0</v>
      </c>
      <c r="BJ153" s="24" t="s">
        <v>86</v>
      </c>
      <c r="BK153" s="224">
        <f>ROUND(L153*K153,3)</f>
        <v>0</v>
      </c>
      <c r="BL153" s="24" t="s">
        <v>1103</v>
      </c>
      <c r="BM153" s="24" t="s">
        <v>1822</v>
      </c>
    </row>
    <row r="154" s="1" customFormat="1" ht="16.5" customHeight="1">
      <c r="B154" s="179"/>
      <c r="C154" s="266" t="s">
        <v>337</v>
      </c>
      <c r="D154" s="266" t="s">
        <v>294</v>
      </c>
      <c r="E154" s="267" t="s">
        <v>1823</v>
      </c>
      <c r="F154" s="268" t="s">
        <v>1824</v>
      </c>
      <c r="G154" s="268"/>
      <c r="H154" s="268"/>
      <c r="I154" s="268"/>
      <c r="J154" s="269" t="s">
        <v>286</v>
      </c>
      <c r="K154" s="270">
        <v>5</v>
      </c>
      <c r="L154" s="271">
        <v>0</v>
      </c>
      <c r="M154" s="271"/>
      <c r="N154" s="270">
        <f>ROUND(L154*K154,3)</f>
        <v>0</v>
      </c>
      <c r="O154" s="219"/>
      <c r="P154" s="219"/>
      <c r="Q154" s="219"/>
      <c r="R154" s="183"/>
      <c r="T154" s="221" t="s">
        <v>5</v>
      </c>
      <c r="U154" s="58" t="s">
        <v>44</v>
      </c>
      <c r="V154" s="49"/>
      <c r="W154" s="222">
        <f>V154*K154</f>
        <v>0</v>
      </c>
      <c r="X154" s="222">
        <v>0</v>
      </c>
      <c r="Y154" s="222">
        <f>X154*K154</f>
        <v>0</v>
      </c>
      <c r="Z154" s="222">
        <v>0</v>
      </c>
      <c r="AA154" s="223">
        <f>Z154*K154</f>
        <v>0</v>
      </c>
      <c r="AR154" s="24" t="s">
        <v>1761</v>
      </c>
      <c r="AT154" s="24" t="s">
        <v>294</v>
      </c>
      <c r="AU154" s="24" t="s">
        <v>86</v>
      </c>
      <c r="AY154" s="24" t="s">
        <v>165</v>
      </c>
      <c r="BE154" s="138">
        <f>IF(U154="základná",N154,0)</f>
        <v>0</v>
      </c>
      <c r="BF154" s="138">
        <f>IF(U154="znížená",N154,0)</f>
        <v>0</v>
      </c>
      <c r="BG154" s="138">
        <f>IF(U154="zákl. prenesená",N154,0)</f>
        <v>0</v>
      </c>
      <c r="BH154" s="138">
        <f>IF(U154="zníž. prenesená",N154,0)</f>
        <v>0</v>
      </c>
      <c r="BI154" s="138">
        <f>IF(U154="nulová",N154,0)</f>
        <v>0</v>
      </c>
      <c r="BJ154" s="24" t="s">
        <v>86</v>
      </c>
      <c r="BK154" s="224">
        <f>ROUND(L154*K154,3)</f>
        <v>0</v>
      </c>
      <c r="BL154" s="24" t="s">
        <v>1103</v>
      </c>
      <c r="BM154" s="24" t="s">
        <v>1825</v>
      </c>
    </row>
    <row r="155" s="1" customFormat="1" ht="16.5" customHeight="1">
      <c r="B155" s="179"/>
      <c r="C155" s="266" t="s">
        <v>341</v>
      </c>
      <c r="D155" s="266" t="s">
        <v>294</v>
      </c>
      <c r="E155" s="267" t="s">
        <v>1826</v>
      </c>
      <c r="F155" s="268" t="s">
        <v>1827</v>
      </c>
      <c r="G155" s="268"/>
      <c r="H155" s="268"/>
      <c r="I155" s="268"/>
      <c r="J155" s="269" t="s">
        <v>286</v>
      </c>
      <c r="K155" s="270">
        <v>20</v>
      </c>
      <c r="L155" s="271">
        <v>0</v>
      </c>
      <c r="M155" s="271"/>
      <c r="N155" s="270">
        <f>ROUND(L155*K155,3)</f>
        <v>0</v>
      </c>
      <c r="O155" s="219"/>
      <c r="P155" s="219"/>
      <c r="Q155" s="219"/>
      <c r="R155" s="183"/>
      <c r="T155" s="221" t="s">
        <v>5</v>
      </c>
      <c r="U155" s="58" t="s">
        <v>44</v>
      </c>
      <c r="V155" s="49"/>
      <c r="W155" s="222">
        <f>V155*K155</f>
        <v>0</v>
      </c>
      <c r="X155" s="222">
        <v>0</v>
      </c>
      <c r="Y155" s="222">
        <f>X155*K155</f>
        <v>0</v>
      </c>
      <c r="Z155" s="222">
        <v>0</v>
      </c>
      <c r="AA155" s="223">
        <f>Z155*K155</f>
        <v>0</v>
      </c>
      <c r="AR155" s="24" t="s">
        <v>1761</v>
      </c>
      <c r="AT155" s="24" t="s">
        <v>294</v>
      </c>
      <c r="AU155" s="24" t="s">
        <v>86</v>
      </c>
      <c r="AY155" s="24" t="s">
        <v>165</v>
      </c>
      <c r="BE155" s="138">
        <f>IF(U155="základná",N155,0)</f>
        <v>0</v>
      </c>
      <c r="BF155" s="138">
        <f>IF(U155="znížená",N155,0)</f>
        <v>0</v>
      </c>
      <c r="BG155" s="138">
        <f>IF(U155="zákl. prenesená",N155,0)</f>
        <v>0</v>
      </c>
      <c r="BH155" s="138">
        <f>IF(U155="zníž. prenesená",N155,0)</f>
        <v>0</v>
      </c>
      <c r="BI155" s="138">
        <f>IF(U155="nulová",N155,0)</f>
        <v>0</v>
      </c>
      <c r="BJ155" s="24" t="s">
        <v>86</v>
      </c>
      <c r="BK155" s="224">
        <f>ROUND(L155*K155,3)</f>
        <v>0</v>
      </c>
      <c r="BL155" s="24" t="s">
        <v>1103</v>
      </c>
      <c r="BM155" s="24" t="s">
        <v>1828</v>
      </c>
    </row>
    <row r="156" s="1" customFormat="1" ht="16.5" customHeight="1">
      <c r="B156" s="179"/>
      <c r="C156" s="266" t="s">
        <v>346</v>
      </c>
      <c r="D156" s="266" t="s">
        <v>294</v>
      </c>
      <c r="E156" s="267" t="s">
        <v>1829</v>
      </c>
      <c r="F156" s="268" t="s">
        <v>1830</v>
      </c>
      <c r="G156" s="268"/>
      <c r="H156" s="268"/>
      <c r="I156" s="268"/>
      <c r="J156" s="269" t="s">
        <v>297</v>
      </c>
      <c r="K156" s="270">
        <v>60</v>
      </c>
      <c r="L156" s="271">
        <v>0</v>
      </c>
      <c r="M156" s="271"/>
      <c r="N156" s="270">
        <f>ROUND(L156*K156,3)</f>
        <v>0</v>
      </c>
      <c r="O156" s="219"/>
      <c r="P156" s="219"/>
      <c r="Q156" s="219"/>
      <c r="R156" s="183"/>
      <c r="T156" s="221" t="s">
        <v>5</v>
      </c>
      <c r="U156" s="58" t="s">
        <v>44</v>
      </c>
      <c r="V156" s="49"/>
      <c r="W156" s="222">
        <f>V156*K156</f>
        <v>0</v>
      </c>
      <c r="X156" s="222">
        <v>0</v>
      </c>
      <c r="Y156" s="222">
        <f>X156*K156</f>
        <v>0</v>
      </c>
      <c r="Z156" s="222">
        <v>0</v>
      </c>
      <c r="AA156" s="223">
        <f>Z156*K156</f>
        <v>0</v>
      </c>
      <c r="AR156" s="24" t="s">
        <v>1761</v>
      </c>
      <c r="AT156" s="24" t="s">
        <v>294</v>
      </c>
      <c r="AU156" s="24" t="s">
        <v>86</v>
      </c>
      <c r="AY156" s="24" t="s">
        <v>165</v>
      </c>
      <c r="BE156" s="138">
        <f>IF(U156="základná",N156,0)</f>
        <v>0</v>
      </c>
      <c r="BF156" s="138">
        <f>IF(U156="znížená",N156,0)</f>
        <v>0</v>
      </c>
      <c r="BG156" s="138">
        <f>IF(U156="zákl. prenesená",N156,0)</f>
        <v>0</v>
      </c>
      <c r="BH156" s="138">
        <f>IF(U156="zníž. prenesená",N156,0)</f>
        <v>0</v>
      </c>
      <c r="BI156" s="138">
        <f>IF(U156="nulová",N156,0)</f>
        <v>0</v>
      </c>
      <c r="BJ156" s="24" t="s">
        <v>86</v>
      </c>
      <c r="BK156" s="224">
        <f>ROUND(L156*K156,3)</f>
        <v>0</v>
      </c>
      <c r="BL156" s="24" t="s">
        <v>1103</v>
      </c>
      <c r="BM156" s="24" t="s">
        <v>1831</v>
      </c>
    </row>
    <row r="157" s="1" customFormat="1" ht="16.5" customHeight="1">
      <c r="B157" s="179"/>
      <c r="C157" s="266" t="s">
        <v>350</v>
      </c>
      <c r="D157" s="266" t="s">
        <v>294</v>
      </c>
      <c r="E157" s="267" t="s">
        <v>1832</v>
      </c>
      <c r="F157" s="268" t="s">
        <v>1833</v>
      </c>
      <c r="G157" s="268"/>
      <c r="H157" s="268"/>
      <c r="I157" s="268"/>
      <c r="J157" s="269" t="s">
        <v>297</v>
      </c>
      <c r="K157" s="270">
        <v>100</v>
      </c>
      <c r="L157" s="271">
        <v>0</v>
      </c>
      <c r="M157" s="271"/>
      <c r="N157" s="270">
        <f>ROUND(L157*K157,3)</f>
        <v>0</v>
      </c>
      <c r="O157" s="219"/>
      <c r="P157" s="219"/>
      <c r="Q157" s="219"/>
      <c r="R157" s="183"/>
      <c r="T157" s="221" t="s">
        <v>5</v>
      </c>
      <c r="U157" s="58" t="s">
        <v>44</v>
      </c>
      <c r="V157" s="49"/>
      <c r="W157" s="222">
        <f>V157*K157</f>
        <v>0</v>
      </c>
      <c r="X157" s="222">
        <v>0</v>
      </c>
      <c r="Y157" s="222">
        <f>X157*K157</f>
        <v>0</v>
      </c>
      <c r="Z157" s="222">
        <v>0</v>
      </c>
      <c r="AA157" s="223">
        <f>Z157*K157</f>
        <v>0</v>
      </c>
      <c r="AR157" s="24" t="s">
        <v>1761</v>
      </c>
      <c r="AT157" s="24" t="s">
        <v>294</v>
      </c>
      <c r="AU157" s="24" t="s">
        <v>86</v>
      </c>
      <c r="AY157" s="24" t="s">
        <v>165</v>
      </c>
      <c r="BE157" s="138">
        <f>IF(U157="základná",N157,0)</f>
        <v>0</v>
      </c>
      <c r="BF157" s="138">
        <f>IF(U157="znížená",N157,0)</f>
        <v>0</v>
      </c>
      <c r="BG157" s="138">
        <f>IF(U157="zákl. prenesená",N157,0)</f>
        <v>0</v>
      </c>
      <c r="BH157" s="138">
        <f>IF(U157="zníž. prenesená",N157,0)</f>
        <v>0</v>
      </c>
      <c r="BI157" s="138">
        <f>IF(U157="nulová",N157,0)</f>
        <v>0</v>
      </c>
      <c r="BJ157" s="24" t="s">
        <v>86</v>
      </c>
      <c r="BK157" s="224">
        <f>ROUND(L157*K157,3)</f>
        <v>0</v>
      </c>
      <c r="BL157" s="24" t="s">
        <v>1103</v>
      </c>
      <c r="BM157" s="24" t="s">
        <v>1834</v>
      </c>
    </row>
    <row r="158" s="1" customFormat="1" ht="16.5" customHeight="1">
      <c r="B158" s="179"/>
      <c r="C158" s="266" t="s">
        <v>354</v>
      </c>
      <c r="D158" s="266" t="s">
        <v>294</v>
      </c>
      <c r="E158" s="267" t="s">
        <v>1835</v>
      </c>
      <c r="F158" s="268" t="s">
        <v>1836</v>
      </c>
      <c r="G158" s="268"/>
      <c r="H158" s="268"/>
      <c r="I158" s="268"/>
      <c r="J158" s="269" t="s">
        <v>404</v>
      </c>
      <c r="K158" s="270">
        <v>20</v>
      </c>
      <c r="L158" s="271">
        <v>0</v>
      </c>
      <c r="M158" s="271"/>
      <c r="N158" s="270">
        <f>ROUND(L158*K158,3)</f>
        <v>0</v>
      </c>
      <c r="O158" s="219"/>
      <c r="P158" s="219"/>
      <c r="Q158" s="219"/>
      <c r="R158" s="183"/>
      <c r="T158" s="221" t="s">
        <v>5</v>
      </c>
      <c r="U158" s="58" t="s">
        <v>44</v>
      </c>
      <c r="V158" s="49"/>
      <c r="W158" s="222">
        <f>V158*K158</f>
        <v>0</v>
      </c>
      <c r="X158" s="222">
        <v>0</v>
      </c>
      <c r="Y158" s="222">
        <f>X158*K158</f>
        <v>0</v>
      </c>
      <c r="Z158" s="222">
        <v>0</v>
      </c>
      <c r="AA158" s="223">
        <f>Z158*K158</f>
        <v>0</v>
      </c>
      <c r="AR158" s="24" t="s">
        <v>1761</v>
      </c>
      <c r="AT158" s="24" t="s">
        <v>294</v>
      </c>
      <c r="AU158" s="24" t="s">
        <v>86</v>
      </c>
      <c r="AY158" s="24" t="s">
        <v>165</v>
      </c>
      <c r="BE158" s="138">
        <f>IF(U158="základná",N158,0)</f>
        <v>0</v>
      </c>
      <c r="BF158" s="138">
        <f>IF(U158="znížená",N158,0)</f>
        <v>0</v>
      </c>
      <c r="BG158" s="138">
        <f>IF(U158="zákl. prenesená",N158,0)</f>
        <v>0</v>
      </c>
      <c r="BH158" s="138">
        <f>IF(U158="zníž. prenesená",N158,0)</f>
        <v>0</v>
      </c>
      <c r="BI158" s="138">
        <f>IF(U158="nulová",N158,0)</f>
        <v>0</v>
      </c>
      <c r="BJ158" s="24" t="s">
        <v>86</v>
      </c>
      <c r="BK158" s="224">
        <f>ROUND(L158*K158,3)</f>
        <v>0</v>
      </c>
      <c r="BL158" s="24" t="s">
        <v>1103</v>
      </c>
      <c r="BM158" s="24" t="s">
        <v>1837</v>
      </c>
    </row>
    <row r="159" s="9" customFormat="1" ht="29.88" customHeight="1">
      <c r="B159" s="201"/>
      <c r="C159" s="202"/>
      <c r="D159" s="212" t="s">
        <v>1747</v>
      </c>
      <c r="E159" s="212"/>
      <c r="F159" s="212"/>
      <c r="G159" s="212"/>
      <c r="H159" s="212"/>
      <c r="I159" s="212"/>
      <c r="J159" s="212"/>
      <c r="K159" s="212"/>
      <c r="L159" s="212"/>
      <c r="M159" s="212"/>
      <c r="N159" s="225">
        <f>BK159</f>
        <v>0</v>
      </c>
      <c r="O159" s="226"/>
      <c r="P159" s="226"/>
      <c r="Q159" s="226"/>
      <c r="R159" s="205"/>
      <c r="T159" s="206"/>
      <c r="U159" s="202"/>
      <c r="V159" s="202"/>
      <c r="W159" s="207">
        <f>SUM(W160:W163)</f>
        <v>0</v>
      </c>
      <c r="X159" s="202"/>
      <c r="Y159" s="207">
        <f>SUM(Y160:Y163)</f>
        <v>0</v>
      </c>
      <c r="Z159" s="202"/>
      <c r="AA159" s="208">
        <f>SUM(AA160:AA163)</f>
        <v>0</v>
      </c>
      <c r="AR159" s="209" t="s">
        <v>89</v>
      </c>
      <c r="AT159" s="210" t="s">
        <v>76</v>
      </c>
      <c r="AU159" s="210" t="s">
        <v>83</v>
      </c>
      <c r="AY159" s="209" t="s">
        <v>165</v>
      </c>
      <c r="BK159" s="211">
        <f>SUM(BK160:BK163)</f>
        <v>0</v>
      </c>
    </row>
    <row r="160" s="1" customFormat="1" ht="16.5" customHeight="1">
      <c r="B160" s="179"/>
      <c r="C160" s="266" t="s">
        <v>359</v>
      </c>
      <c r="D160" s="266" t="s">
        <v>294</v>
      </c>
      <c r="E160" s="267" t="s">
        <v>1838</v>
      </c>
      <c r="F160" s="268" t="s">
        <v>1839</v>
      </c>
      <c r="G160" s="268"/>
      <c r="H160" s="268"/>
      <c r="I160" s="268"/>
      <c r="J160" s="269" t="s">
        <v>297</v>
      </c>
      <c r="K160" s="270">
        <v>8</v>
      </c>
      <c r="L160" s="271">
        <v>0</v>
      </c>
      <c r="M160" s="271"/>
      <c r="N160" s="270">
        <f>ROUND(L160*K160,3)</f>
        <v>0</v>
      </c>
      <c r="O160" s="219"/>
      <c r="P160" s="219"/>
      <c r="Q160" s="219"/>
      <c r="R160" s="183"/>
      <c r="T160" s="221" t="s">
        <v>5</v>
      </c>
      <c r="U160" s="58" t="s">
        <v>44</v>
      </c>
      <c r="V160" s="49"/>
      <c r="W160" s="222">
        <f>V160*K160</f>
        <v>0</v>
      </c>
      <c r="X160" s="222">
        <v>0</v>
      </c>
      <c r="Y160" s="222">
        <f>X160*K160</f>
        <v>0</v>
      </c>
      <c r="Z160" s="222">
        <v>0</v>
      </c>
      <c r="AA160" s="223">
        <f>Z160*K160</f>
        <v>0</v>
      </c>
      <c r="AR160" s="24" t="s">
        <v>1761</v>
      </c>
      <c r="AT160" s="24" t="s">
        <v>294</v>
      </c>
      <c r="AU160" s="24" t="s">
        <v>86</v>
      </c>
      <c r="AY160" s="24" t="s">
        <v>165</v>
      </c>
      <c r="BE160" s="138">
        <f>IF(U160="základná",N160,0)</f>
        <v>0</v>
      </c>
      <c r="BF160" s="138">
        <f>IF(U160="znížená",N160,0)</f>
        <v>0</v>
      </c>
      <c r="BG160" s="138">
        <f>IF(U160="zákl. prenesená",N160,0)</f>
        <v>0</v>
      </c>
      <c r="BH160" s="138">
        <f>IF(U160="zníž. prenesená",N160,0)</f>
        <v>0</v>
      </c>
      <c r="BI160" s="138">
        <f>IF(U160="nulová",N160,0)</f>
        <v>0</v>
      </c>
      <c r="BJ160" s="24" t="s">
        <v>86</v>
      </c>
      <c r="BK160" s="224">
        <f>ROUND(L160*K160,3)</f>
        <v>0</v>
      </c>
      <c r="BL160" s="24" t="s">
        <v>1103</v>
      </c>
      <c r="BM160" s="24" t="s">
        <v>1840</v>
      </c>
    </row>
    <row r="161" s="1" customFormat="1" ht="16.5" customHeight="1">
      <c r="B161" s="179"/>
      <c r="C161" s="266" t="s">
        <v>363</v>
      </c>
      <c r="D161" s="266" t="s">
        <v>294</v>
      </c>
      <c r="E161" s="267" t="s">
        <v>1841</v>
      </c>
      <c r="F161" s="268" t="s">
        <v>1842</v>
      </c>
      <c r="G161" s="268"/>
      <c r="H161" s="268"/>
      <c r="I161" s="268"/>
      <c r="J161" s="269" t="s">
        <v>297</v>
      </c>
      <c r="K161" s="270">
        <v>8</v>
      </c>
      <c r="L161" s="271">
        <v>0</v>
      </c>
      <c r="M161" s="271"/>
      <c r="N161" s="270">
        <f>ROUND(L161*K161,3)</f>
        <v>0</v>
      </c>
      <c r="O161" s="219"/>
      <c r="P161" s="219"/>
      <c r="Q161" s="219"/>
      <c r="R161" s="183"/>
      <c r="T161" s="221" t="s">
        <v>5</v>
      </c>
      <c r="U161" s="58" t="s">
        <v>44</v>
      </c>
      <c r="V161" s="49"/>
      <c r="W161" s="222">
        <f>V161*K161</f>
        <v>0</v>
      </c>
      <c r="X161" s="222">
        <v>0</v>
      </c>
      <c r="Y161" s="222">
        <f>X161*K161</f>
        <v>0</v>
      </c>
      <c r="Z161" s="222">
        <v>0</v>
      </c>
      <c r="AA161" s="223">
        <f>Z161*K161</f>
        <v>0</v>
      </c>
      <c r="AR161" s="24" t="s">
        <v>1761</v>
      </c>
      <c r="AT161" s="24" t="s">
        <v>294</v>
      </c>
      <c r="AU161" s="24" t="s">
        <v>86</v>
      </c>
      <c r="AY161" s="24" t="s">
        <v>165</v>
      </c>
      <c r="BE161" s="138">
        <f>IF(U161="základná",N161,0)</f>
        <v>0</v>
      </c>
      <c r="BF161" s="138">
        <f>IF(U161="znížená",N161,0)</f>
        <v>0</v>
      </c>
      <c r="BG161" s="138">
        <f>IF(U161="zákl. prenesená",N161,0)</f>
        <v>0</v>
      </c>
      <c r="BH161" s="138">
        <f>IF(U161="zníž. prenesená",N161,0)</f>
        <v>0</v>
      </c>
      <c r="BI161" s="138">
        <f>IF(U161="nulová",N161,0)</f>
        <v>0</v>
      </c>
      <c r="BJ161" s="24" t="s">
        <v>86</v>
      </c>
      <c r="BK161" s="224">
        <f>ROUND(L161*K161,3)</f>
        <v>0</v>
      </c>
      <c r="BL161" s="24" t="s">
        <v>1103</v>
      </c>
      <c r="BM161" s="24" t="s">
        <v>1843</v>
      </c>
    </row>
    <row r="162" s="1" customFormat="1" ht="16.5" customHeight="1">
      <c r="B162" s="179"/>
      <c r="C162" s="266" t="s">
        <v>367</v>
      </c>
      <c r="D162" s="266" t="s">
        <v>294</v>
      </c>
      <c r="E162" s="267" t="s">
        <v>1844</v>
      </c>
      <c r="F162" s="268" t="s">
        <v>1845</v>
      </c>
      <c r="G162" s="268"/>
      <c r="H162" s="268"/>
      <c r="I162" s="268"/>
      <c r="J162" s="269" t="s">
        <v>297</v>
      </c>
      <c r="K162" s="270">
        <v>11</v>
      </c>
      <c r="L162" s="271">
        <v>0</v>
      </c>
      <c r="M162" s="271"/>
      <c r="N162" s="270">
        <f>ROUND(L162*K162,3)</f>
        <v>0</v>
      </c>
      <c r="O162" s="219"/>
      <c r="P162" s="219"/>
      <c r="Q162" s="219"/>
      <c r="R162" s="183"/>
      <c r="T162" s="221" t="s">
        <v>5</v>
      </c>
      <c r="U162" s="58" t="s">
        <v>44</v>
      </c>
      <c r="V162" s="49"/>
      <c r="W162" s="222">
        <f>V162*K162</f>
        <v>0</v>
      </c>
      <c r="X162" s="222">
        <v>0</v>
      </c>
      <c r="Y162" s="222">
        <f>X162*K162</f>
        <v>0</v>
      </c>
      <c r="Z162" s="222">
        <v>0</v>
      </c>
      <c r="AA162" s="223">
        <f>Z162*K162</f>
        <v>0</v>
      </c>
      <c r="AR162" s="24" t="s">
        <v>1761</v>
      </c>
      <c r="AT162" s="24" t="s">
        <v>294</v>
      </c>
      <c r="AU162" s="24" t="s">
        <v>86</v>
      </c>
      <c r="AY162" s="24" t="s">
        <v>165</v>
      </c>
      <c r="BE162" s="138">
        <f>IF(U162="základná",N162,0)</f>
        <v>0</v>
      </c>
      <c r="BF162" s="138">
        <f>IF(U162="znížená",N162,0)</f>
        <v>0</v>
      </c>
      <c r="BG162" s="138">
        <f>IF(U162="zákl. prenesená",N162,0)</f>
        <v>0</v>
      </c>
      <c r="BH162" s="138">
        <f>IF(U162="zníž. prenesená",N162,0)</f>
        <v>0</v>
      </c>
      <c r="BI162" s="138">
        <f>IF(U162="nulová",N162,0)</f>
        <v>0</v>
      </c>
      <c r="BJ162" s="24" t="s">
        <v>86</v>
      </c>
      <c r="BK162" s="224">
        <f>ROUND(L162*K162,3)</f>
        <v>0</v>
      </c>
      <c r="BL162" s="24" t="s">
        <v>1103</v>
      </c>
      <c r="BM162" s="24" t="s">
        <v>1846</v>
      </c>
    </row>
    <row r="163" s="1" customFormat="1" ht="16.5" customHeight="1">
      <c r="B163" s="179"/>
      <c r="C163" s="266" t="s">
        <v>371</v>
      </c>
      <c r="D163" s="266" t="s">
        <v>294</v>
      </c>
      <c r="E163" s="267" t="s">
        <v>1847</v>
      </c>
      <c r="F163" s="268" t="s">
        <v>1848</v>
      </c>
      <c r="G163" s="268"/>
      <c r="H163" s="268"/>
      <c r="I163" s="268"/>
      <c r="J163" s="269" t="s">
        <v>297</v>
      </c>
      <c r="K163" s="270">
        <v>8</v>
      </c>
      <c r="L163" s="271">
        <v>0</v>
      </c>
      <c r="M163" s="271"/>
      <c r="N163" s="270">
        <f>ROUND(L163*K163,3)</f>
        <v>0</v>
      </c>
      <c r="O163" s="219"/>
      <c r="P163" s="219"/>
      <c r="Q163" s="219"/>
      <c r="R163" s="183"/>
      <c r="T163" s="221" t="s">
        <v>5</v>
      </c>
      <c r="U163" s="58" t="s">
        <v>44</v>
      </c>
      <c r="V163" s="49"/>
      <c r="W163" s="222">
        <f>V163*K163</f>
        <v>0</v>
      </c>
      <c r="X163" s="222">
        <v>0</v>
      </c>
      <c r="Y163" s="222">
        <f>X163*K163</f>
        <v>0</v>
      </c>
      <c r="Z163" s="222">
        <v>0</v>
      </c>
      <c r="AA163" s="223">
        <f>Z163*K163</f>
        <v>0</v>
      </c>
      <c r="AR163" s="24" t="s">
        <v>1761</v>
      </c>
      <c r="AT163" s="24" t="s">
        <v>294</v>
      </c>
      <c r="AU163" s="24" t="s">
        <v>86</v>
      </c>
      <c r="AY163" s="24" t="s">
        <v>165</v>
      </c>
      <c r="BE163" s="138">
        <f>IF(U163="základná",N163,0)</f>
        <v>0</v>
      </c>
      <c r="BF163" s="138">
        <f>IF(U163="znížená",N163,0)</f>
        <v>0</v>
      </c>
      <c r="BG163" s="138">
        <f>IF(U163="zákl. prenesená",N163,0)</f>
        <v>0</v>
      </c>
      <c r="BH163" s="138">
        <f>IF(U163="zníž. prenesená",N163,0)</f>
        <v>0</v>
      </c>
      <c r="BI163" s="138">
        <f>IF(U163="nulová",N163,0)</f>
        <v>0</v>
      </c>
      <c r="BJ163" s="24" t="s">
        <v>86</v>
      </c>
      <c r="BK163" s="224">
        <f>ROUND(L163*K163,3)</f>
        <v>0</v>
      </c>
      <c r="BL163" s="24" t="s">
        <v>1103</v>
      </c>
      <c r="BM163" s="24" t="s">
        <v>1849</v>
      </c>
    </row>
    <row r="164" s="9" customFormat="1" ht="29.88" customHeight="1">
      <c r="B164" s="201"/>
      <c r="C164" s="202"/>
      <c r="D164" s="212" t="s">
        <v>1748</v>
      </c>
      <c r="E164" s="212"/>
      <c r="F164" s="212"/>
      <c r="G164" s="212"/>
      <c r="H164" s="212"/>
      <c r="I164" s="212"/>
      <c r="J164" s="212"/>
      <c r="K164" s="212"/>
      <c r="L164" s="212"/>
      <c r="M164" s="212"/>
      <c r="N164" s="225">
        <f>BK164</f>
        <v>0</v>
      </c>
      <c r="O164" s="226"/>
      <c r="P164" s="226"/>
      <c r="Q164" s="226"/>
      <c r="R164" s="205"/>
      <c r="T164" s="206"/>
      <c r="U164" s="202"/>
      <c r="V164" s="202"/>
      <c r="W164" s="207">
        <f>SUM(W165:W172)</f>
        <v>0</v>
      </c>
      <c r="X164" s="202"/>
      <c r="Y164" s="207">
        <f>SUM(Y165:Y172)</f>
        <v>0</v>
      </c>
      <c r="Z164" s="202"/>
      <c r="AA164" s="208">
        <f>SUM(AA165:AA172)</f>
        <v>0</v>
      </c>
      <c r="AR164" s="209" t="s">
        <v>89</v>
      </c>
      <c r="AT164" s="210" t="s">
        <v>76</v>
      </c>
      <c r="AU164" s="210" t="s">
        <v>83</v>
      </c>
      <c r="AY164" s="209" t="s">
        <v>165</v>
      </c>
      <c r="BK164" s="211">
        <f>SUM(BK165:BK172)</f>
        <v>0</v>
      </c>
    </row>
    <row r="165" s="1" customFormat="1" ht="16.5" customHeight="1">
      <c r="B165" s="179"/>
      <c r="C165" s="266" t="s">
        <v>375</v>
      </c>
      <c r="D165" s="266" t="s">
        <v>294</v>
      </c>
      <c r="E165" s="267" t="s">
        <v>1850</v>
      </c>
      <c r="F165" s="268" t="s">
        <v>1851</v>
      </c>
      <c r="G165" s="268"/>
      <c r="H165" s="268"/>
      <c r="I165" s="268"/>
      <c r="J165" s="269" t="s">
        <v>286</v>
      </c>
      <c r="K165" s="270">
        <v>85</v>
      </c>
      <c r="L165" s="271">
        <v>0</v>
      </c>
      <c r="M165" s="271"/>
      <c r="N165" s="270">
        <f>ROUND(L165*K165,3)</f>
        <v>0</v>
      </c>
      <c r="O165" s="219"/>
      <c r="P165" s="219"/>
      <c r="Q165" s="219"/>
      <c r="R165" s="183"/>
      <c r="T165" s="221" t="s">
        <v>5</v>
      </c>
      <c r="U165" s="58" t="s">
        <v>44</v>
      </c>
      <c r="V165" s="49"/>
      <c r="W165" s="222">
        <f>V165*K165</f>
        <v>0</v>
      </c>
      <c r="X165" s="222">
        <v>0</v>
      </c>
      <c r="Y165" s="222">
        <f>X165*K165</f>
        <v>0</v>
      </c>
      <c r="Z165" s="222">
        <v>0</v>
      </c>
      <c r="AA165" s="223">
        <f>Z165*K165</f>
        <v>0</v>
      </c>
      <c r="AR165" s="24" t="s">
        <v>1761</v>
      </c>
      <c r="AT165" s="24" t="s">
        <v>294</v>
      </c>
      <c r="AU165" s="24" t="s">
        <v>86</v>
      </c>
      <c r="AY165" s="24" t="s">
        <v>165</v>
      </c>
      <c r="BE165" s="138">
        <f>IF(U165="základná",N165,0)</f>
        <v>0</v>
      </c>
      <c r="BF165" s="138">
        <f>IF(U165="znížená",N165,0)</f>
        <v>0</v>
      </c>
      <c r="BG165" s="138">
        <f>IF(U165="zákl. prenesená",N165,0)</f>
        <v>0</v>
      </c>
      <c r="BH165" s="138">
        <f>IF(U165="zníž. prenesená",N165,0)</f>
        <v>0</v>
      </c>
      <c r="BI165" s="138">
        <f>IF(U165="nulová",N165,0)</f>
        <v>0</v>
      </c>
      <c r="BJ165" s="24" t="s">
        <v>86</v>
      </c>
      <c r="BK165" s="224">
        <f>ROUND(L165*K165,3)</f>
        <v>0</v>
      </c>
      <c r="BL165" s="24" t="s">
        <v>1103</v>
      </c>
      <c r="BM165" s="24" t="s">
        <v>1852</v>
      </c>
    </row>
    <row r="166" s="1" customFormat="1" ht="16.5" customHeight="1">
      <c r="B166" s="179"/>
      <c r="C166" s="266" t="s">
        <v>379</v>
      </c>
      <c r="D166" s="266" t="s">
        <v>294</v>
      </c>
      <c r="E166" s="267" t="s">
        <v>1853</v>
      </c>
      <c r="F166" s="268" t="s">
        <v>1854</v>
      </c>
      <c r="G166" s="268"/>
      <c r="H166" s="268"/>
      <c r="I166" s="268"/>
      <c r="J166" s="269" t="s">
        <v>297</v>
      </c>
      <c r="K166" s="270">
        <v>5</v>
      </c>
      <c r="L166" s="271">
        <v>0</v>
      </c>
      <c r="M166" s="271"/>
      <c r="N166" s="270">
        <f>ROUND(L166*K166,3)</f>
        <v>0</v>
      </c>
      <c r="O166" s="219"/>
      <c r="P166" s="219"/>
      <c r="Q166" s="219"/>
      <c r="R166" s="183"/>
      <c r="T166" s="221" t="s">
        <v>5</v>
      </c>
      <c r="U166" s="58" t="s">
        <v>44</v>
      </c>
      <c r="V166" s="49"/>
      <c r="W166" s="222">
        <f>V166*K166</f>
        <v>0</v>
      </c>
      <c r="X166" s="222">
        <v>0</v>
      </c>
      <c r="Y166" s="222">
        <f>X166*K166</f>
        <v>0</v>
      </c>
      <c r="Z166" s="222">
        <v>0</v>
      </c>
      <c r="AA166" s="223">
        <f>Z166*K166</f>
        <v>0</v>
      </c>
      <c r="AR166" s="24" t="s">
        <v>1761</v>
      </c>
      <c r="AT166" s="24" t="s">
        <v>294</v>
      </c>
      <c r="AU166" s="24" t="s">
        <v>86</v>
      </c>
      <c r="AY166" s="24" t="s">
        <v>165</v>
      </c>
      <c r="BE166" s="138">
        <f>IF(U166="základná",N166,0)</f>
        <v>0</v>
      </c>
      <c r="BF166" s="138">
        <f>IF(U166="znížená",N166,0)</f>
        <v>0</v>
      </c>
      <c r="BG166" s="138">
        <f>IF(U166="zákl. prenesená",N166,0)</f>
        <v>0</v>
      </c>
      <c r="BH166" s="138">
        <f>IF(U166="zníž. prenesená",N166,0)</f>
        <v>0</v>
      </c>
      <c r="BI166" s="138">
        <f>IF(U166="nulová",N166,0)</f>
        <v>0</v>
      </c>
      <c r="BJ166" s="24" t="s">
        <v>86</v>
      </c>
      <c r="BK166" s="224">
        <f>ROUND(L166*K166,3)</f>
        <v>0</v>
      </c>
      <c r="BL166" s="24" t="s">
        <v>1103</v>
      </c>
      <c r="BM166" s="24" t="s">
        <v>1855</v>
      </c>
    </row>
    <row r="167" s="1" customFormat="1" ht="16.5" customHeight="1">
      <c r="B167" s="179"/>
      <c r="C167" s="266" t="s">
        <v>383</v>
      </c>
      <c r="D167" s="266" t="s">
        <v>294</v>
      </c>
      <c r="E167" s="267" t="s">
        <v>1766</v>
      </c>
      <c r="F167" s="268" t="s">
        <v>1767</v>
      </c>
      <c r="G167" s="268"/>
      <c r="H167" s="268"/>
      <c r="I167" s="268"/>
      <c r="J167" s="269" t="s">
        <v>404</v>
      </c>
      <c r="K167" s="270">
        <v>5</v>
      </c>
      <c r="L167" s="271">
        <v>0</v>
      </c>
      <c r="M167" s="271"/>
      <c r="N167" s="270">
        <f>ROUND(L167*K167,3)</f>
        <v>0</v>
      </c>
      <c r="O167" s="219"/>
      <c r="P167" s="219"/>
      <c r="Q167" s="219"/>
      <c r="R167" s="183"/>
      <c r="T167" s="221" t="s">
        <v>5</v>
      </c>
      <c r="U167" s="58" t="s">
        <v>44</v>
      </c>
      <c r="V167" s="49"/>
      <c r="W167" s="222">
        <f>V167*K167</f>
        <v>0</v>
      </c>
      <c r="X167" s="222">
        <v>0</v>
      </c>
      <c r="Y167" s="222">
        <f>X167*K167</f>
        <v>0</v>
      </c>
      <c r="Z167" s="222">
        <v>0</v>
      </c>
      <c r="AA167" s="223">
        <f>Z167*K167</f>
        <v>0</v>
      </c>
      <c r="AR167" s="24" t="s">
        <v>1761</v>
      </c>
      <c r="AT167" s="24" t="s">
        <v>294</v>
      </c>
      <c r="AU167" s="24" t="s">
        <v>86</v>
      </c>
      <c r="AY167" s="24" t="s">
        <v>165</v>
      </c>
      <c r="BE167" s="138">
        <f>IF(U167="základná",N167,0)</f>
        <v>0</v>
      </c>
      <c r="BF167" s="138">
        <f>IF(U167="znížená",N167,0)</f>
        <v>0</v>
      </c>
      <c r="BG167" s="138">
        <f>IF(U167="zákl. prenesená",N167,0)</f>
        <v>0</v>
      </c>
      <c r="BH167" s="138">
        <f>IF(U167="zníž. prenesená",N167,0)</f>
        <v>0</v>
      </c>
      <c r="BI167" s="138">
        <f>IF(U167="nulová",N167,0)</f>
        <v>0</v>
      </c>
      <c r="BJ167" s="24" t="s">
        <v>86</v>
      </c>
      <c r="BK167" s="224">
        <f>ROUND(L167*K167,3)</f>
        <v>0</v>
      </c>
      <c r="BL167" s="24" t="s">
        <v>1103</v>
      </c>
      <c r="BM167" s="24" t="s">
        <v>1856</v>
      </c>
    </row>
    <row r="168" s="1" customFormat="1" ht="16.5" customHeight="1">
      <c r="B168" s="179"/>
      <c r="C168" s="266" t="s">
        <v>387</v>
      </c>
      <c r="D168" s="266" t="s">
        <v>294</v>
      </c>
      <c r="E168" s="267" t="s">
        <v>1857</v>
      </c>
      <c r="F168" s="268" t="s">
        <v>1858</v>
      </c>
      <c r="G168" s="268"/>
      <c r="H168" s="268"/>
      <c r="I168" s="268"/>
      <c r="J168" s="269" t="s">
        <v>297</v>
      </c>
      <c r="K168" s="270">
        <v>2</v>
      </c>
      <c r="L168" s="271">
        <v>0</v>
      </c>
      <c r="M168" s="271"/>
      <c r="N168" s="270">
        <f>ROUND(L168*K168,3)</f>
        <v>0</v>
      </c>
      <c r="O168" s="219"/>
      <c r="P168" s="219"/>
      <c r="Q168" s="219"/>
      <c r="R168" s="183"/>
      <c r="T168" s="221" t="s">
        <v>5</v>
      </c>
      <c r="U168" s="58" t="s">
        <v>44</v>
      </c>
      <c r="V168" s="49"/>
      <c r="W168" s="222">
        <f>V168*K168</f>
        <v>0</v>
      </c>
      <c r="X168" s="222">
        <v>0</v>
      </c>
      <c r="Y168" s="222">
        <f>X168*K168</f>
        <v>0</v>
      </c>
      <c r="Z168" s="222">
        <v>0</v>
      </c>
      <c r="AA168" s="223">
        <f>Z168*K168</f>
        <v>0</v>
      </c>
      <c r="AR168" s="24" t="s">
        <v>1761</v>
      </c>
      <c r="AT168" s="24" t="s">
        <v>294</v>
      </c>
      <c r="AU168" s="24" t="s">
        <v>86</v>
      </c>
      <c r="AY168" s="24" t="s">
        <v>165</v>
      </c>
      <c r="BE168" s="138">
        <f>IF(U168="základná",N168,0)</f>
        <v>0</v>
      </c>
      <c r="BF168" s="138">
        <f>IF(U168="znížená",N168,0)</f>
        <v>0</v>
      </c>
      <c r="BG168" s="138">
        <f>IF(U168="zákl. prenesená",N168,0)</f>
        <v>0</v>
      </c>
      <c r="BH168" s="138">
        <f>IF(U168="zníž. prenesená",N168,0)</f>
        <v>0</v>
      </c>
      <c r="BI168" s="138">
        <f>IF(U168="nulová",N168,0)</f>
        <v>0</v>
      </c>
      <c r="BJ168" s="24" t="s">
        <v>86</v>
      </c>
      <c r="BK168" s="224">
        <f>ROUND(L168*K168,3)</f>
        <v>0</v>
      </c>
      <c r="BL168" s="24" t="s">
        <v>1103</v>
      </c>
      <c r="BM168" s="24" t="s">
        <v>1859</v>
      </c>
    </row>
    <row r="169" s="1" customFormat="1" ht="16.5" customHeight="1">
      <c r="B169" s="179"/>
      <c r="C169" s="266" t="s">
        <v>391</v>
      </c>
      <c r="D169" s="266" t="s">
        <v>294</v>
      </c>
      <c r="E169" s="267" t="s">
        <v>1860</v>
      </c>
      <c r="F169" s="268" t="s">
        <v>1861</v>
      </c>
      <c r="G169" s="268"/>
      <c r="H169" s="268"/>
      <c r="I169" s="268"/>
      <c r="J169" s="269" t="s">
        <v>297</v>
      </c>
      <c r="K169" s="270">
        <v>4</v>
      </c>
      <c r="L169" s="271">
        <v>0</v>
      </c>
      <c r="M169" s="271"/>
      <c r="N169" s="270">
        <f>ROUND(L169*K169,3)</f>
        <v>0</v>
      </c>
      <c r="O169" s="219"/>
      <c r="P169" s="219"/>
      <c r="Q169" s="219"/>
      <c r="R169" s="183"/>
      <c r="T169" s="221" t="s">
        <v>5</v>
      </c>
      <c r="U169" s="58" t="s">
        <v>44</v>
      </c>
      <c r="V169" s="49"/>
      <c r="W169" s="222">
        <f>V169*K169</f>
        <v>0</v>
      </c>
      <c r="X169" s="222">
        <v>0</v>
      </c>
      <c r="Y169" s="222">
        <f>X169*K169</f>
        <v>0</v>
      </c>
      <c r="Z169" s="222">
        <v>0</v>
      </c>
      <c r="AA169" s="223">
        <f>Z169*K169</f>
        <v>0</v>
      </c>
      <c r="AR169" s="24" t="s">
        <v>1761</v>
      </c>
      <c r="AT169" s="24" t="s">
        <v>294</v>
      </c>
      <c r="AU169" s="24" t="s">
        <v>86</v>
      </c>
      <c r="AY169" s="24" t="s">
        <v>165</v>
      </c>
      <c r="BE169" s="138">
        <f>IF(U169="základná",N169,0)</f>
        <v>0</v>
      </c>
      <c r="BF169" s="138">
        <f>IF(U169="znížená",N169,0)</f>
        <v>0</v>
      </c>
      <c r="BG169" s="138">
        <f>IF(U169="zákl. prenesená",N169,0)</f>
        <v>0</v>
      </c>
      <c r="BH169" s="138">
        <f>IF(U169="zníž. prenesená",N169,0)</f>
        <v>0</v>
      </c>
      <c r="BI169" s="138">
        <f>IF(U169="nulová",N169,0)</f>
        <v>0</v>
      </c>
      <c r="BJ169" s="24" t="s">
        <v>86</v>
      </c>
      <c r="BK169" s="224">
        <f>ROUND(L169*K169,3)</f>
        <v>0</v>
      </c>
      <c r="BL169" s="24" t="s">
        <v>1103</v>
      </c>
      <c r="BM169" s="24" t="s">
        <v>1862</v>
      </c>
    </row>
    <row r="170" s="1" customFormat="1" ht="16.5" customHeight="1">
      <c r="B170" s="179"/>
      <c r="C170" s="266" t="s">
        <v>396</v>
      </c>
      <c r="D170" s="266" t="s">
        <v>294</v>
      </c>
      <c r="E170" s="267" t="s">
        <v>1863</v>
      </c>
      <c r="F170" s="268" t="s">
        <v>1864</v>
      </c>
      <c r="G170" s="268"/>
      <c r="H170" s="268"/>
      <c r="I170" s="268"/>
      <c r="J170" s="269" t="s">
        <v>297</v>
      </c>
      <c r="K170" s="270">
        <v>4</v>
      </c>
      <c r="L170" s="271">
        <v>0</v>
      </c>
      <c r="M170" s="271"/>
      <c r="N170" s="270">
        <f>ROUND(L170*K170,3)</f>
        <v>0</v>
      </c>
      <c r="O170" s="219"/>
      <c r="P170" s="219"/>
      <c r="Q170" s="219"/>
      <c r="R170" s="183"/>
      <c r="T170" s="221" t="s">
        <v>5</v>
      </c>
      <c r="U170" s="58" t="s">
        <v>44</v>
      </c>
      <c r="V170" s="49"/>
      <c r="W170" s="222">
        <f>V170*K170</f>
        <v>0</v>
      </c>
      <c r="X170" s="222">
        <v>0</v>
      </c>
      <c r="Y170" s="222">
        <f>X170*K170</f>
        <v>0</v>
      </c>
      <c r="Z170" s="222">
        <v>0</v>
      </c>
      <c r="AA170" s="223">
        <f>Z170*K170</f>
        <v>0</v>
      </c>
      <c r="AR170" s="24" t="s">
        <v>1761</v>
      </c>
      <c r="AT170" s="24" t="s">
        <v>294</v>
      </c>
      <c r="AU170" s="24" t="s">
        <v>86</v>
      </c>
      <c r="AY170" s="24" t="s">
        <v>165</v>
      </c>
      <c r="BE170" s="138">
        <f>IF(U170="základná",N170,0)</f>
        <v>0</v>
      </c>
      <c r="BF170" s="138">
        <f>IF(U170="znížená",N170,0)</f>
        <v>0</v>
      </c>
      <c r="BG170" s="138">
        <f>IF(U170="zákl. prenesená",N170,0)</f>
        <v>0</v>
      </c>
      <c r="BH170" s="138">
        <f>IF(U170="zníž. prenesená",N170,0)</f>
        <v>0</v>
      </c>
      <c r="BI170" s="138">
        <f>IF(U170="nulová",N170,0)</f>
        <v>0</v>
      </c>
      <c r="BJ170" s="24" t="s">
        <v>86</v>
      </c>
      <c r="BK170" s="224">
        <f>ROUND(L170*K170,3)</f>
        <v>0</v>
      </c>
      <c r="BL170" s="24" t="s">
        <v>1103</v>
      </c>
      <c r="BM170" s="24" t="s">
        <v>1865</v>
      </c>
    </row>
    <row r="171" s="1" customFormat="1" ht="16.5" customHeight="1">
      <c r="B171" s="179"/>
      <c r="C171" s="266" t="s">
        <v>401</v>
      </c>
      <c r="D171" s="266" t="s">
        <v>294</v>
      </c>
      <c r="E171" s="267" t="s">
        <v>1866</v>
      </c>
      <c r="F171" s="268" t="s">
        <v>1867</v>
      </c>
      <c r="G171" s="268"/>
      <c r="H171" s="268"/>
      <c r="I171" s="268"/>
      <c r="J171" s="269" t="s">
        <v>297</v>
      </c>
      <c r="K171" s="270">
        <v>4</v>
      </c>
      <c r="L171" s="271">
        <v>0</v>
      </c>
      <c r="M171" s="271"/>
      <c r="N171" s="270">
        <f>ROUND(L171*K171,3)</f>
        <v>0</v>
      </c>
      <c r="O171" s="219"/>
      <c r="P171" s="219"/>
      <c r="Q171" s="219"/>
      <c r="R171" s="183"/>
      <c r="T171" s="221" t="s">
        <v>5</v>
      </c>
      <c r="U171" s="58" t="s">
        <v>44</v>
      </c>
      <c r="V171" s="49"/>
      <c r="W171" s="222">
        <f>V171*K171</f>
        <v>0</v>
      </c>
      <c r="X171" s="222">
        <v>0</v>
      </c>
      <c r="Y171" s="222">
        <f>X171*K171</f>
        <v>0</v>
      </c>
      <c r="Z171" s="222">
        <v>0</v>
      </c>
      <c r="AA171" s="223">
        <f>Z171*K171</f>
        <v>0</v>
      </c>
      <c r="AR171" s="24" t="s">
        <v>1761</v>
      </c>
      <c r="AT171" s="24" t="s">
        <v>294</v>
      </c>
      <c r="AU171" s="24" t="s">
        <v>86</v>
      </c>
      <c r="AY171" s="24" t="s">
        <v>165</v>
      </c>
      <c r="BE171" s="138">
        <f>IF(U171="základná",N171,0)</f>
        <v>0</v>
      </c>
      <c r="BF171" s="138">
        <f>IF(U171="znížená",N171,0)</f>
        <v>0</v>
      </c>
      <c r="BG171" s="138">
        <f>IF(U171="zákl. prenesená",N171,0)</f>
        <v>0</v>
      </c>
      <c r="BH171" s="138">
        <f>IF(U171="zníž. prenesená",N171,0)</f>
        <v>0</v>
      </c>
      <c r="BI171" s="138">
        <f>IF(U171="nulová",N171,0)</f>
        <v>0</v>
      </c>
      <c r="BJ171" s="24" t="s">
        <v>86</v>
      </c>
      <c r="BK171" s="224">
        <f>ROUND(L171*K171,3)</f>
        <v>0</v>
      </c>
      <c r="BL171" s="24" t="s">
        <v>1103</v>
      </c>
      <c r="BM171" s="24" t="s">
        <v>1868</v>
      </c>
    </row>
    <row r="172" s="1" customFormat="1" ht="25.5" customHeight="1">
      <c r="B172" s="179"/>
      <c r="C172" s="266" t="s">
        <v>406</v>
      </c>
      <c r="D172" s="266" t="s">
        <v>294</v>
      </c>
      <c r="E172" s="267" t="s">
        <v>1869</v>
      </c>
      <c r="F172" s="268" t="s">
        <v>1870</v>
      </c>
      <c r="G172" s="268"/>
      <c r="H172" s="268"/>
      <c r="I172" s="268"/>
      <c r="J172" s="269" t="s">
        <v>297</v>
      </c>
      <c r="K172" s="270">
        <v>1</v>
      </c>
      <c r="L172" s="271">
        <v>0</v>
      </c>
      <c r="M172" s="271"/>
      <c r="N172" s="270">
        <f>ROUND(L172*K172,3)</f>
        <v>0</v>
      </c>
      <c r="O172" s="219"/>
      <c r="P172" s="219"/>
      <c r="Q172" s="219"/>
      <c r="R172" s="183"/>
      <c r="T172" s="221" t="s">
        <v>5</v>
      </c>
      <c r="U172" s="58" t="s">
        <v>44</v>
      </c>
      <c r="V172" s="49"/>
      <c r="W172" s="222">
        <f>V172*K172</f>
        <v>0</v>
      </c>
      <c r="X172" s="222">
        <v>0</v>
      </c>
      <c r="Y172" s="222">
        <f>X172*K172</f>
        <v>0</v>
      </c>
      <c r="Z172" s="222">
        <v>0</v>
      </c>
      <c r="AA172" s="223">
        <f>Z172*K172</f>
        <v>0</v>
      </c>
      <c r="AR172" s="24" t="s">
        <v>1761</v>
      </c>
      <c r="AT172" s="24" t="s">
        <v>294</v>
      </c>
      <c r="AU172" s="24" t="s">
        <v>86</v>
      </c>
      <c r="AY172" s="24" t="s">
        <v>165</v>
      </c>
      <c r="BE172" s="138">
        <f>IF(U172="základná",N172,0)</f>
        <v>0</v>
      </c>
      <c r="BF172" s="138">
        <f>IF(U172="znížená",N172,0)</f>
        <v>0</v>
      </c>
      <c r="BG172" s="138">
        <f>IF(U172="zákl. prenesená",N172,0)</f>
        <v>0</v>
      </c>
      <c r="BH172" s="138">
        <f>IF(U172="zníž. prenesená",N172,0)</f>
        <v>0</v>
      </c>
      <c r="BI172" s="138">
        <f>IF(U172="nulová",N172,0)</f>
        <v>0</v>
      </c>
      <c r="BJ172" s="24" t="s">
        <v>86</v>
      </c>
      <c r="BK172" s="224">
        <f>ROUND(L172*K172,3)</f>
        <v>0</v>
      </c>
      <c r="BL172" s="24" t="s">
        <v>1103</v>
      </c>
      <c r="BM172" s="24" t="s">
        <v>1871</v>
      </c>
    </row>
    <row r="173" s="9" customFormat="1" ht="29.88" customHeight="1">
      <c r="B173" s="201"/>
      <c r="C173" s="202"/>
      <c r="D173" s="212" t="s">
        <v>1749</v>
      </c>
      <c r="E173" s="212"/>
      <c r="F173" s="212"/>
      <c r="G173" s="212"/>
      <c r="H173" s="212"/>
      <c r="I173" s="212"/>
      <c r="J173" s="212"/>
      <c r="K173" s="212"/>
      <c r="L173" s="212"/>
      <c r="M173" s="212"/>
      <c r="N173" s="225">
        <f>BK173</f>
        <v>0</v>
      </c>
      <c r="O173" s="226"/>
      <c r="P173" s="226"/>
      <c r="Q173" s="226"/>
      <c r="R173" s="205"/>
      <c r="T173" s="206"/>
      <c r="U173" s="202"/>
      <c r="V173" s="202"/>
      <c r="W173" s="207">
        <f>SUM(W174:W184)</f>
        <v>0</v>
      </c>
      <c r="X173" s="202"/>
      <c r="Y173" s="207">
        <f>SUM(Y174:Y184)</f>
        <v>0</v>
      </c>
      <c r="Z173" s="202"/>
      <c r="AA173" s="208">
        <f>SUM(AA174:AA184)</f>
        <v>0</v>
      </c>
      <c r="AR173" s="209" t="s">
        <v>89</v>
      </c>
      <c r="AT173" s="210" t="s">
        <v>76</v>
      </c>
      <c r="AU173" s="210" t="s">
        <v>83</v>
      </c>
      <c r="AY173" s="209" t="s">
        <v>165</v>
      </c>
      <c r="BK173" s="211">
        <f>SUM(BK174:BK184)</f>
        <v>0</v>
      </c>
    </row>
    <row r="174" s="1" customFormat="1" ht="16.5" customHeight="1">
      <c r="B174" s="179"/>
      <c r="C174" s="266" t="s">
        <v>418</v>
      </c>
      <c r="D174" s="266" t="s">
        <v>294</v>
      </c>
      <c r="E174" s="267" t="s">
        <v>1872</v>
      </c>
      <c r="F174" s="268" t="s">
        <v>1873</v>
      </c>
      <c r="G174" s="268"/>
      <c r="H174" s="268"/>
      <c r="I174" s="268"/>
      <c r="J174" s="269" t="s">
        <v>297</v>
      </c>
      <c r="K174" s="270">
        <v>1</v>
      </c>
      <c r="L174" s="271">
        <v>0</v>
      </c>
      <c r="M174" s="271"/>
      <c r="N174" s="270">
        <f>ROUND(L174*K174,3)</f>
        <v>0</v>
      </c>
      <c r="O174" s="219"/>
      <c r="P174" s="219"/>
      <c r="Q174" s="219"/>
      <c r="R174" s="183"/>
      <c r="T174" s="221" t="s">
        <v>5</v>
      </c>
      <c r="U174" s="58" t="s">
        <v>44</v>
      </c>
      <c r="V174" s="49"/>
      <c r="W174" s="222">
        <f>V174*K174</f>
        <v>0</v>
      </c>
      <c r="X174" s="222">
        <v>0</v>
      </c>
      <c r="Y174" s="222">
        <f>X174*K174</f>
        <v>0</v>
      </c>
      <c r="Z174" s="222">
        <v>0</v>
      </c>
      <c r="AA174" s="223">
        <f>Z174*K174</f>
        <v>0</v>
      </c>
      <c r="AR174" s="24" t="s">
        <v>1761</v>
      </c>
      <c r="AT174" s="24" t="s">
        <v>294</v>
      </c>
      <c r="AU174" s="24" t="s">
        <v>86</v>
      </c>
      <c r="AY174" s="24" t="s">
        <v>165</v>
      </c>
      <c r="BE174" s="138">
        <f>IF(U174="základná",N174,0)</f>
        <v>0</v>
      </c>
      <c r="BF174" s="138">
        <f>IF(U174="znížená",N174,0)</f>
        <v>0</v>
      </c>
      <c r="BG174" s="138">
        <f>IF(U174="zákl. prenesená",N174,0)</f>
        <v>0</v>
      </c>
      <c r="BH174" s="138">
        <f>IF(U174="zníž. prenesená",N174,0)</f>
        <v>0</v>
      </c>
      <c r="BI174" s="138">
        <f>IF(U174="nulová",N174,0)</f>
        <v>0</v>
      </c>
      <c r="BJ174" s="24" t="s">
        <v>86</v>
      </c>
      <c r="BK174" s="224">
        <f>ROUND(L174*K174,3)</f>
        <v>0</v>
      </c>
      <c r="BL174" s="24" t="s">
        <v>1103</v>
      </c>
      <c r="BM174" s="24" t="s">
        <v>1874</v>
      </c>
    </row>
    <row r="175" s="1" customFormat="1" ht="16.5" customHeight="1">
      <c r="B175" s="179"/>
      <c r="C175" s="266" t="s">
        <v>423</v>
      </c>
      <c r="D175" s="266" t="s">
        <v>294</v>
      </c>
      <c r="E175" s="267" t="s">
        <v>1875</v>
      </c>
      <c r="F175" s="268" t="s">
        <v>1876</v>
      </c>
      <c r="G175" s="268"/>
      <c r="H175" s="268"/>
      <c r="I175" s="268"/>
      <c r="J175" s="269" t="s">
        <v>297</v>
      </c>
      <c r="K175" s="270">
        <v>1</v>
      </c>
      <c r="L175" s="271">
        <v>0</v>
      </c>
      <c r="M175" s="271"/>
      <c r="N175" s="270">
        <f>ROUND(L175*K175,3)</f>
        <v>0</v>
      </c>
      <c r="O175" s="219"/>
      <c r="P175" s="219"/>
      <c r="Q175" s="219"/>
      <c r="R175" s="183"/>
      <c r="T175" s="221" t="s">
        <v>5</v>
      </c>
      <c r="U175" s="58" t="s">
        <v>44</v>
      </c>
      <c r="V175" s="49"/>
      <c r="W175" s="222">
        <f>V175*K175</f>
        <v>0</v>
      </c>
      <c r="X175" s="222">
        <v>0</v>
      </c>
      <c r="Y175" s="222">
        <f>X175*K175</f>
        <v>0</v>
      </c>
      <c r="Z175" s="222">
        <v>0</v>
      </c>
      <c r="AA175" s="223">
        <f>Z175*K175</f>
        <v>0</v>
      </c>
      <c r="AR175" s="24" t="s">
        <v>1761</v>
      </c>
      <c r="AT175" s="24" t="s">
        <v>294</v>
      </c>
      <c r="AU175" s="24" t="s">
        <v>86</v>
      </c>
      <c r="AY175" s="24" t="s">
        <v>165</v>
      </c>
      <c r="BE175" s="138">
        <f>IF(U175="základná",N175,0)</f>
        <v>0</v>
      </c>
      <c r="BF175" s="138">
        <f>IF(U175="znížená",N175,0)</f>
        <v>0</v>
      </c>
      <c r="BG175" s="138">
        <f>IF(U175="zákl. prenesená",N175,0)</f>
        <v>0</v>
      </c>
      <c r="BH175" s="138">
        <f>IF(U175="zníž. prenesená",N175,0)</f>
        <v>0</v>
      </c>
      <c r="BI175" s="138">
        <f>IF(U175="nulová",N175,0)</f>
        <v>0</v>
      </c>
      <c r="BJ175" s="24" t="s">
        <v>86</v>
      </c>
      <c r="BK175" s="224">
        <f>ROUND(L175*K175,3)</f>
        <v>0</v>
      </c>
      <c r="BL175" s="24" t="s">
        <v>1103</v>
      </c>
      <c r="BM175" s="24" t="s">
        <v>1877</v>
      </c>
    </row>
    <row r="176" s="1" customFormat="1" ht="16.5" customHeight="1">
      <c r="B176" s="179"/>
      <c r="C176" s="266" t="s">
        <v>428</v>
      </c>
      <c r="D176" s="266" t="s">
        <v>294</v>
      </c>
      <c r="E176" s="267" t="s">
        <v>1878</v>
      </c>
      <c r="F176" s="268" t="s">
        <v>1879</v>
      </c>
      <c r="G176" s="268"/>
      <c r="H176" s="268"/>
      <c r="I176" s="268"/>
      <c r="J176" s="269" t="s">
        <v>297</v>
      </c>
      <c r="K176" s="270">
        <v>2</v>
      </c>
      <c r="L176" s="271">
        <v>0</v>
      </c>
      <c r="M176" s="271"/>
      <c r="N176" s="270">
        <f>ROUND(L176*K176,3)</f>
        <v>0</v>
      </c>
      <c r="O176" s="219"/>
      <c r="P176" s="219"/>
      <c r="Q176" s="219"/>
      <c r="R176" s="183"/>
      <c r="T176" s="221" t="s">
        <v>5</v>
      </c>
      <c r="U176" s="58" t="s">
        <v>44</v>
      </c>
      <c r="V176" s="49"/>
      <c r="W176" s="222">
        <f>V176*K176</f>
        <v>0</v>
      </c>
      <c r="X176" s="222">
        <v>0</v>
      </c>
      <c r="Y176" s="222">
        <f>X176*K176</f>
        <v>0</v>
      </c>
      <c r="Z176" s="222">
        <v>0</v>
      </c>
      <c r="AA176" s="223">
        <f>Z176*K176</f>
        <v>0</v>
      </c>
      <c r="AR176" s="24" t="s">
        <v>1761</v>
      </c>
      <c r="AT176" s="24" t="s">
        <v>294</v>
      </c>
      <c r="AU176" s="24" t="s">
        <v>86</v>
      </c>
      <c r="AY176" s="24" t="s">
        <v>165</v>
      </c>
      <c r="BE176" s="138">
        <f>IF(U176="základná",N176,0)</f>
        <v>0</v>
      </c>
      <c r="BF176" s="138">
        <f>IF(U176="znížená",N176,0)</f>
        <v>0</v>
      </c>
      <c r="BG176" s="138">
        <f>IF(U176="zákl. prenesená",N176,0)</f>
        <v>0</v>
      </c>
      <c r="BH176" s="138">
        <f>IF(U176="zníž. prenesená",N176,0)</f>
        <v>0</v>
      </c>
      <c r="BI176" s="138">
        <f>IF(U176="nulová",N176,0)</f>
        <v>0</v>
      </c>
      <c r="BJ176" s="24" t="s">
        <v>86</v>
      </c>
      <c r="BK176" s="224">
        <f>ROUND(L176*K176,3)</f>
        <v>0</v>
      </c>
      <c r="BL176" s="24" t="s">
        <v>1103</v>
      </c>
      <c r="BM176" s="24" t="s">
        <v>1880</v>
      </c>
    </row>
    <row r="177" s="1" customFormat="1" ht="16.5" customHeight="1">
      <c r="B177" s="179"/>
      <c r="C177" s="266" t="s">
        <v>433</v>
      </c>
      <c r="D177" s="266" t="s">
        <v>294</v>
      </c>
      <c r="E177" s="267" t="s">
        <v>1881</v>
      </c>
      <c r="F177" s="268" t="s">
        <v>1882</v>
      </c>
      <c r="G177" s="268"/>
      <c r="H177" s="268"/>
      <c r="I177" s="268"/>
      <c r="J177" s="269" t="s">
        <v>297</v>
      </c>
      <c r="K177" s="270">
        <v>1</v>
      </c>
      <c r="L177" s="271">
        <v>0</v>
      </c>
      <c r="M177" s="271"/>
      <c r="N177" s="270">
        <f>ROUND(L177*K177,3)</f>
        <v>0</v>
      </c>
      <c r="O177" s="219"/>
      <c r="P177" s="219"/>
      <c r="Q177" s="219"/>
      <c r="R177" s="183"/>
      <c r="T177" s="221" t="s">
        <v>5</v>
      </c>
      <c r="U177" s="58" t="s">
        <v>44</v>
      </c>
      <c r="V177" s="49"/>
      <c r="W177" s="222">
        <f>V177*K177</f>
        <v>0</v>
      </c>
      <c r="X177" s="222">
        <v>0</v>
      </c>
      <c r="Y177" s="222">
        <f>X177*K177</f>
        <v>0</v>
      </c>
      <c r="Z177" s="222">
        <v>0</v>
      </c>
      <c r="AA177" s="223">
        <f>Z177*K177</f>
        <v>0</v>
      </c>
      <c r="AR177" s="24" t="s">
        <v>1761</v>
      </c>
      <c r="AT177" s="24" t="s">
        <v>294</v>
      </c>
      <c r="AU177" s="24" t="s">
        <v>86</v>
      </c>
      <c r="AY177" s="24" t="s">
        <v>165</v>
      </c>
      <c r="BE177" s="138">
        <f>IF(U177="základná",N177,0)</f>
        <v>0</v>
      </c>
      <c r="BF177" s="138">
        <f>IF(U177="znížená",N177,0)</f>
        <v>0</v>
      </c>
      <c r="BG177" s="138">
        <f>IF(U177="zákl. prenesená",N177,0)</f>
        <v>0</v>
      </c>
      <c r="BH177" s="138">
        <f>IF(U177="zníž. prenesená",N177,0)</f>
        <v>0</v>
      </c>
      <c r="BI177" s="138">
        <f>IF(U177="nulová",N177,0)</f>
        <v>0</v>
      </c>
      <c r="BJ177" s="24" t="s">
        <v>86</v>
      </c>
      <c r="BK177" s="224">
        <f>ROUND(L177*K177,3)</f>
        <v>0</v>
      </c>
      <c r="BL177" s="24" t="s">
        <v>1103</v>
      </c>
      <c r="BM177" s="24" t="s">
        <v>1883</v>
      </c>
    </row>
    <row r="178" s="1" customFormat="1" ht="16.5" customHeight="1">
      <c r="B178" s="179"/>
      <c r="C178" s="266" t="s">
        <v>437</v>
      </c>
      <c r="D178" s="266" t="s">
        <v>294</v>
      </c>
      <c r="E178" s="267" t="s">
        <v>1884</v>
      </c>
      <c r="F178" s="268" t="s">
        <v>1885</v>
      </c>
      <c r="G178" s="268"/>
      <c r="H178" s="268"/>
      <c r="I178" s="268"/>
      <c r="J178" s="269" t="s">
        <v>297</v>
      </c>
      <c r="K178" s="270">
        <v>4</v>
      </c>
      <c r="L178" s="271">
        <v>0</v>
      </c>
      <c r="M178" s="271"/>
      <c r="N178" s="270">
        <f>ROUND(L178*K178,3)</f>
        <v>0</v>
      </c>
      <c r="O178" s="219"/>
      <c r="P178" s="219"/>
      <c r="Q178" s="219"/>
      <c r="R178" s="183"/>
      <c r="T178" s="221" t="s">
        <v>5</v>
      </c>
      <c r="U178" s="58" t="s">
        <v>44</v>
      </c>
      <c r="V178" s="49"/>
      <c r="W178" s="222">
        <f>V178*K178</f>
        <v>0</v>
      </c>
      <c r="X178" s="222">
        <v>0</v>
      </c>
      <c r="Y178" s="222">
        <f>X178*K178</f>
        <v>0</v>
      </c>
      <c r="Z178" s="222">
        <v>0</v>
      </c>
      <c r="AA178" s="223">
        <f>Z178*K178</f>
        <v>0</v>
      </c>
      <c r="AR178" s="24" t="s">
        <v>1761</v>
      </c>
      <c r="AT178" s="24" t="s">
        <v>294</v>
      </c>
      <c r="AU178" s="24" t="s">
        <v>86</v>
      </c>
      <c r="AY178" s="24" t="s">
        <v>165</v>
      </c>
      <c r="BE178" s="138">
        <f>IF(U178="základná",N178,0)</f>
        <v>0</v>
      </c>
      <c r="BF178" s="138">
        <f>IF(U178="znížená",N178,0)</f>
        <v>0</v>
      </c>
      <c r="BG178" s="138">
        <f>IF(U178="zákl. prenesená",N178,0)</f>
        <v>0</v>
      </c>
      <c r="BH178" s="138">
        <f>IF(U178="zníž. prenesená",N178,0)</f>
        <v>0</v>
      </c>
      <c r="BI178" s="138">
        <f>IF(U178="nulová",N178,0)</f>
        <v>0</v>
      </c>
      <c r="BJ178" s="24" t="s">
        <v>86</v>
      </c>
      <c r="BK178" s="224">
        <f>ROUND(L178*K178,3)</f>
        <v>0</v>
      </c>
      <c r="BL178" s="24" t="s">
        <v>1103</v>
      </c>
      <c r="BM178" s="24" t="s">
        <v>1886</v>
      </c>
    </row>
    <row r="179" s="1" customFormat="1" ht="16.5" customHeight="1">
      <c r="B179" s="179"/>
      <c r="C179" s="266" t="s">
        <v>441</v>
      </c>
      <c r="D179" s="266" t="s">
        <v>294</v>
      </c>
      <c r="E179" s="267" t="s">
        <v>1887</v>
      </c>
      <c r="F179" s="268" t="s">
        <v>1888</v>
      </c>
      <c r="G179" s="268"/>
      <c r="H179" s="268"/>
      <c r="I179" s="268"/>
      <c r="J179" s="269" t="s">
        <v>297</v>
      </c>
      <c r="K179" s="270">
        <v>12</v>
      </c>
      <c r="L179" s="271">
        <v>0</v>
      </c>
      <c r="M179" s="271"/>
      <c r="N179" s="270">
        <f>ROUND(L179*K179,3)</f>
        <v>0</v>
      </c>
      <c r="O179" s="219"/>
      <c r="P179" s="219"/>
      <c r="Q179" s="219"/>
      <c r="R179" s="183"/>
      <c r="T179" s="221" t="s">
        <v>5</v>
      </c>
      <c r="U179" s="58" t="s">
        <v>44</v>
      </c>
      <c r="V179" s="49"/>
      <c r="W179" s="222">
        <f>V179*K179</f>
        <v>0</v>
      </c>
      <c r="X179" s="222">
        <v>0</v>
      </c>
      <c r="Y179" s="222">
        <f>X179*K179</f>
        <v>0</v>
      </c>
      <c r="Z179" s="222">
        <v>0</v>
      </c>
      <c r="AA179" s="223">
        <f>Z179*K179</f>
        <v>0</v>
      </c>
      <c r="AR179" s="24" t="s">
        <v>1761</v>
      </c>
      <c r="AT179" s="24" t="s">
        <v>294</v>
      </c>
      <c r="AU179" s="24" t="s">
        <v>86</v>
      </c>
      <c r="AY179" s="24" t="s">
        <v>165</v>
      </c>
      <c r="BE179" s="138">
        <f>IF(U179="základná",N179,0)</f>
        <v>0</v>
      </c>
      <c r="BF179" s="138">
        <f>IF(U179="znížená",N179,0)</f>
        <v>0</v>
      </c>
      <c r="BG179" s="138">
        <f>IF(U179="zákl. prenesená",N179,0)</f>
        <v>0</v>
      </c>
      <c r="BH179" s="138">
        <f>IF(U179="zníž. prenesená",N179,0)</f>
        <v>0</v>
      </c>
      <c r="BI179" s="138">
        <f>IF(U179="nulová",N179,0)</f>
        <v>0</v>
      </c>
      <c r="BJ179" s="24" t="s">
        <v>86</v>
      </c>
      <c r="BK179" s="224">
        <f>ROUND(L179*K179,3)</f>
        <v>0</v>
      </c>
      <c r="BL179" s="24" t="s">
        <v>1103</v>
      </c>
      <c r="BM179" s="24" t="s">
        <v>1889</v>
      </c>
    </row>
    <row r="180" s="1" customFormat="1" ht="16.5" customHeight="1">
      <c r="B180" s="179"/>
      <c r="C180" s="266" t="s">
        <v>445</v>
      </c>
      <c r="D180" s="266" t="s">
        <v>294</v>
      </c>
      <c r="E180" s="267" t="s">
        <v>1890</v>
      </c>
      <c r="F180" s="268" t="s">
        <v>1891</v>
      </c>
      <c r="G180" s="268"/>
      <c r="H180" s="268"/>
      <c r="I180" s="268"/>
      <c r="J180" s="269" t="s">
        <v>297</v>
      </c>
      <c r="K180" s="270">
        <v>2</v>
      </c>
      <c r="L180" s="271">
        <v>0</v>
      </c>
      <c r="M180" s="271"/>
      <c r="N180" s="270">
        <f>ROUND(L180*K180,3)</f>
        <v>0</v>
      </c>
      <c r="O180" s="219"/>
      <c r="P180" s="219"/>
      <c r="Q180" s="219"/>
      <c r="R180" s="183"/>
      <c r="T180" s="221" t="s">
        <v>5</v>
      </c>
      <c r="U180" s="58" t="s">
        <v>44</v>
      </c>
      <c r="V180" s="49"/>
      <c r="W180" s="222">
        <f>V180*K180</f>
        <v>0</v>
      </c>
      <c r="X180" s="222">
        <v>0</v>
      </c>
      <c r="Y180" s="222">
        <f>X180*K180</f>
        <v>0</v>
      </c>
      <c r="Z180" s="222">
        <v>0</v>
      </c>
      <c r="AA180" s="223">
        <f>Z180*K180</f>
        <v>0</v>
      </c>
      <c r="AR180" s="24" t="s">
        <v>1761</v>
      </c>
      <c r="AT180" s="24" t="s">
        <v>294</v>
      </c>
      <c r="AU180" s="24" t="s">
        <v>86</v>
      </c>
      <c r="AY180" s="24" t="s">
        <v>165</v>
      </c>
      <c r="BE180" s="138">
        <f>IF(U180="základná",N180,0)</f>
        <v>0</v>
      </c>
      <c r="BF180" s="138">
        <f>IF(U180="znížená",N180,0)</f>
        <v>0</v>
      </c>
      <c r="BG180" s="138">
        <f>IF(U180="zákl. prenesená",N180,0)</f>
        <v>0</v>
      </c>
      <c r="BH180" s="138">
        <f>IF(U180="zníž. prenesená",N180,0)</f>
        <v>0</v>
      </c>
      <c r="BI180" s="138">
        <f>IF(U180="nulová",N180,0)</f>
        <v>0</v>
      </c>
      <c r="BJ180" s="24" t="s">
        <v>86</v>
      </c>
      <c r="BK180" s="224">
        <f>ROUND(L180*K180,3)</f>
        <v>0</v>
      </c>
      <c r="BL180" s="24" t="s">
        <v>1103</v>
      </c>
      <c r="BM180" s="24" t="s">
        <v>1892</v>
      </c>
    </row>
    <row r="181" s="1" customFormat="1" ht="16.5" customHeight="1">
      <c r="B181" s="179"/>
      <c r="C181" s="266" t="s">
        <v>449</v>
      </c>
      <c r="D181" s="266" t="s">
        <v>294</v>
      </c>
      <c r="E181" s="267" t="s">
        <v>1893</v>
      </c>
      <c r="F181" s="268" t="s">
        <v>1894</v>
      </c>
      <c r="G181" s="268"/>
      <c r="H181" s="268"/>
      <c r="I181" s="268"/>
      <c r="J181" s="269" t="s">
        <v>297</v>
      </c>
      <c r="K181" s="270">
        <v>1</v>
      </c>
      <c r="L181" s="271">
        <v>0</v>
      </c>
      <c r="M181" s="271"/>
      <c r="N181" s="270">
        <f>ROUND(L181*K181,3)</f>
        <v>0</v>
      </c>
      <c r="O181" s="219"/>
      <c r="P181" s="219"/>
      <c r="Q181" s="219"/>
      <c r="R181" s="183"/>
      <c r="T181" s="221" t="s">
        <v>5</v>
      </c>
      <c r="U181" s="58" t="s">
        <v>44</v>
      </c>
      <c r="V181" s="49"/>
      <c r="W181" s="222">
        <f>V181*K181</f>
        <v>0</v>
      </c>
      <c r="X181" s="222">
        <v>0</v>
      </c>
      <c r="Y181" s="222">
        <f>X181*K181</f>
        <v>0</v>
      </c>
      <c r="Z181" s="222">
        <v>0</v>
      </c>
      <c r="AA181" s="223">
        <f>Z181*K181</f>
        <v>0</v>
      </c>
      <c r="AR181" s="24" t="s">
        <v>1761</v>
      </c>
      <c r="AT181" s="24" t="s">
        <v>294</v>
      </c>
      <c r="AU181" s="24" t="s">
        <v>86</v>
      </c>
      <c r="AY181" s="24" t="s">
        <v>165</v>
      </c>
      <c r="BE181" s="138">
        <f>IF(U181="základná",N181,0)</f>
        <v>0</v>
      </c>
      <c r="BF181" s="138">
        <f>IF(U181="znížená",N181,0)</f>
        <v>0</v>
      </c>
      <c r="BG181" s="138">
        <f>IF(U181="zákl. prenesená",N181,0)</f>
        <v>0</v>
      </c>
      <c r="BH181" s="138">
        <f>IF(U181="zníž. prenesená",N181,0)</f>
        <v>0</v>
      </c>
      <c r="BI181" s="138">
        <f>IF(U181="nulová",N181,0)</f>
        <v>0</v>
      </c>
      <c r="BJ181" s="24" t="s">
        <v>86</v>
      </c>
      <c r="BK181" s="224">
        <f>ROUND(L181*K181,3)</f>
        <v>0</v>
      </c>
      <c r="BL181" s="24" t="s">
        <v>1103</v>
      </c>
      <c r="BM181" s="24" t="s">
        <v>1895</v>
      </c>
    </row>
    <row r="182" s="1" customFormat="1" ht="16.5" customHeight="1">
      <c r="B182" s="179"/>
      <c r="C182" s="266" t="s">
        <v>639</v>
      </c>
      <c r="D182" s="266" t="s">
        <v>294</v>
      </c>
      <c r="E182" s="267" t="s">
        <v>1896</v>
      </c>
      <c r="F182" s="268" t="s">
        <v>1897</v>
      </c>
      <c r="G182" s="268"/>
      <c r="H182" s="268"/>
      <c r="I182" s="268"/>
      <c r="J182" s="269" t="s">
        <v>297</v>
      </c>
      <c r="K182" s="270">
        <v>2</v>
      </c>
      <c r="L182" s="271">
        <v>0</v>
      </c>
      <c r="M182" s="271"/>
      <c r="N182" s="270">
        <f>ROUND(L182*K182,3)</f>
        <v>0</v>
      </c>
      <c r="O182" s="219"/>
      <c r="P182" s="219"/>
      <c r="Q182" s="219"/>
      <c r="R182" s="183"/>
      <c r="T182" s="221" t="s">
        <v>5</v>
      </c>
      <c r="U182" s="58" t="s">
        <v>44</v>
      </c>
      <c r="V182" s="49"/>
      <c r="W182" s="222">
        <f>V182*K182</f>
        <v>0</v>
      </c>
      <c r="X182" s="222">
        <v>0</v>
      </c>
      <c r="Y182" s="222">
        <f>X182*K182</f>
        <v>0</v>
      </c>
      <c r="Z182" s="222">
        <v>0</v>
      </c>
      <c r="AA182" s="223">
        <f>Z182*K182</f>
        <v>0</v>
      </c>
      <c r="AR182" s="24" t="s">
        <v>1761</v>
      </c>
      <c r="AT182" s="24" t="s">
        <v>294</v>
      </c>
      <c r="AU182" s="24" t="s">
        <v>86</v>
      </c>
      <c r="AY182" s="24" t="s">
        <v>165</v>
      </c>
      <c r="BE182" s="138">
        <f>IF(U182="základná",N182,0)</f>
        <v>0</v>
      </c>
      <c r="BF182" s="138">
        <f>IF(U182="znížená",N182,0)</f>
        <v>0</v>
      </c>
      <c r="BG182" s="138">
        <f>IF(U182="zákl. prenesená",N182,0)</f>
        <v>0</v>
      </c>
      <c r="BH182" s="138">
        <f>IF(U182="zníž. prenesená",N182,0)</f>
        <v>0</v>
      </c>
      <c r="BI182" s="138">
        <f>IF(U182="nulová",N182,0)</f>
        <v>0</v>
      </c>
      <c r="BJ182" s="24" t="s">
        <v>86</v>
      </c>
      <c r="BK182" s="224">
        <f>ROUND(L182*K182,3)</f>
        <v>0</v>
      </c>
      <c r="BL182" s="24" t="s">
        <v>1103</v>
      </c>
      <c r="BM182" s="24" t="s">
        <v>1898</v>
      </c>
    </row>
    <row r="183" s="1" customFormat="1" ht="16.5" customHeight="1">
      <c r="B183" s="179"/>
      <c r="C183" s="266" t="s">
        <v>643</v>
      </c>
      <c r="D183" s="266" t="s">
        <v>294</v>
      </c>
      <c r="E183" s="267" t="s">
        <v>1899</v>
      </c>
      <c r="F183" s="268" t="s">
        <v>1900</v>
      </c>
      <c r="G183" s="268"/>
      <c r="H183" s="268"/>
      <c r="I183" s="268"/>
      <c r="J183" s="269" t="s">
        <v>297</v>
      </c>
      <c r="K183" s="270">
        <v>1</v>
      </c>
      <c r="L183" s="271">
        <v>0</v>
      </c>
      <c r="M183" s="271"/>
      <c r="N183" s="270">
        <f>ROUND(L183*K183,3)</f>
        <v>0</v>
      </c>
      <c r="O183" s="219"/>
      <c r="P183" s="219"/>
      <c r="Q183" s="219"/>
      <c r="R183" s="183"/>
      <c r="T183" s="221" t="s">
        <v>5</v>
      </c>
      <c r="U183" s="58" t="s">
        <v>44</v>
      </c>
      <c r="V183" s="49"/>
      <c r="W183" s="222">
        <f>V183*K183</f>
        <v>0</v>
      </c>
      <c r="X183" s="222">
        <v>0</v>
      </c>
      <c r="Y183" s="222">
        <f>X183*K183</f>
        <v>0</v>
      </c>
      <c r="Z183" s="222">
        <v>0</v>
      </c>
      <c r="AA183" s="223">
        <f>Z183*K183</f>
        <v>0</v>
      </c>
      <c r="AR183" s="24" t="s">
        <v>1761</v>
      </c>
      <c r="AT183" s="24" t="s">
        <v>294</v>
      </c>
      <c r="AU183" s="24" t="s">
        <v>86</v>
      </c>
      <c r="AY183" s="24" t="s">
        <v>165</v>
      </c>
      <c r="BE183" s="138">
        <f>IF(U183="základná",N183,0)</f>
        <v>0</v>
      </c>
      <c r="BF183" s="138">
        <f>IF(U183="znížená",N183,0)</f>
        <v>0</v>
      </c>
      <c r="BG183" s="138">
        <f>IF(U183="zákl. prenesená",N183,0)</f>
        <v>0</v>
      </c>
      <c r="BH183" s="138">
        <f>IF(U183="zníž. prenesená",N183,0)</f>
        <v>0</v>
      </c>
      <c r="BI183" s="138">
        <f>IF(U183="nulová",N183,0)</f>
        <v>0</v>
      </c>
      <c r="BJ183" s="24" t="s">
        <v>86</v>
      </c>
      <c r="BK183" s="224">
        <f>ROUND(L183*K183,3)</f>
        <v>0</v>
      </c>
      <c r="BL183" s="24" t="s">
        <v>1103</v>
      </c>
      <c r="BM183" s="24" t="s">
        <v>1901</v>
      </c>
    </row>
    <row r="184" s="1" customFormat="1" ht="16.5" customHeight="1">
      <c r="B184" s="179"/>
      <c r="C184" s="215" t="s">
        <v>648</v>
      </c>
      <c r="D184" s="215" t="s">
        <v>166</v>
      </c>
      <c r="E184" s="216" t="s">
        <v>1902</v>
      </c>
      <c r="F184" s="217" t="s">
        <v>1903</v>
      </c>
      <c r="G184" s="217"/>
      <c r="H184" s="217"/>
      <c r="I184" s="217"/>
      <c r="J184" s="218" t="s">
        <v>297</v>
      </c>
      <c r="K184" s="219">
        <v>1</v>
      </c>
      <c r="L184" s="220">
        <v>0</v>
      </c>
      <c r="M184" s="220"/>
      <c r="N184" s="219">
        <f>ROUND(L184*K184,3)</f>
        <v>0</v>
      </c>
      <c r="O184" s="219"/>
      <c r="P184" s="219"/>
      <c r="Q184" s="219"/>
      <c r="R184" s="183"/>
      <c r="T184" s="221" t="s">
        <v>5</v>
      </c>
      <c r="U184" s="58" t="s">
        <v>44</v>
      </c>
      <c r="V184" s="49"/>
      <c r="W184" s="222">
        <f>V184*K184</f>
        <v>0</v>
      </c>
      <c r="X184" s="222">
        <v>0</v>
      </c>
      <c r="Y184" s="222">
        <f>X184*K184</f>
        <v>0</v>
      </c>
      <c r="Z184" s="222">
        <v>0</v>
      </c>
      <c r="AA184" s="223">
        <f>Z184*K184</f>
        <v>0</v>
      </c>
      <c r="AR184" s="24" t="s">
        <v>1103</v>
      </c>
      <c r="AT184" s="24" t="s">
        <v>166</v>
      </c>
      <c r="AU184" s="24" t="s">
        <v>86</v>
      </c>
      <c r="AY184" s="24" t="s">
        <v>165</v>
      </c>
      <c r="BE184" s="138">
        <f>IF(U184="základná",N184,0)</f>
        <v>0</v>
      </c>
      <c r="BF184" s="138">
        <f>IF(U184="znížená",N184,0)</f>
        <v>0</v>
      </c>
      <c r="BG184" s="138">
        <f>IF(U184="zákl. prenesená",N184,0)</f>
        <v>0</v>
      </c>
      <c r="BH184" s="138">
        <f>IF(U184="zníž. prenesená",N184,0)</f>
        <v>0</v>
      </c>
      <c r="BI184" s="138">
        <f>IF(U184="nulová",N184,0)</f>
        <v>0</v>
      </c>
      <c r="BJ184" s="24" t="s">
        <v>86</v>
      </c>
      <c r="BK184" s="224">
        <f>ROUND(L184*K184,3)</f>
        <v>0</v>
      </c>
      <c r="BL184" s="24" t="s">
        <v>1103</v>
      </c>
      <c r="BM184" s="24" t="s">
        <v>1904</v>
      </c>
    </row>
    <row r="185" s="9" customFormat="1" ht="29.88" customHeight="1">
      <c r="B185" s="201"/>
      <c r="C185" s="202"/>
      <c r="D185" s="212" t="s">
        <v>1750</v>
      </c>
      <c r="E185" s="212"/>
      <c r="F185" s="212"/>
      <c r="G185" s="212"/>
      <c r="H185" s="212"/>
      <c r="I185" s="212"/>
      <c r="J185" s="212"/>
      <c r="K185" s="212"/>
      <c r="L185" s="212"/>
      <c r="M185" s="212"/>
      <c r="N185" s="225">
        <f>BK185</f>
        <v>0</v>
      </c>
      <c r="O185" s="226"/>
      <c r="P185" s="226"/>
      <c r="Q185" s="226"/>
      <c r="R185" s="205"/>
      <c r="T185" s="206"/>
      <c r="U185" s="202"/>
      <c r="V185" s="202"/>
      <c r="W185" s="207">
        <f>SUM(W186:W191)</f>
        <v>0</v>
      </c>
      <c r="X185" s="202"/>
      <c r="Y185" s="207">
        <f>SUM(Y186:Y191)</f>
        <v>0</v>
      </c>
      <c r="Z185" s="202"/>
      <c r="AA185" s="208">
        <f>SUM(AA186:AA191)</f>
        <v>0</v>
      </c>
      <c r="AR185" s="209" t="s">
        <v>83</v>
      </c>
      <c r="AT185" s="210" t="s">
        <v>76</v>
      </c>
      <c r="AU185" s="210" t="s">
        <v>83</v>
      </c>
      <c r="AY185" s="209" t="s">
        <v>165</v>
      </c>
      <c r="BK185" s="211">
        <f>SUM(BK186:BK191)</f>
        <v>0</v>
      </c>
    </row>
    <row r="186" s="1" customFormat="1" ht="25.5" customHeight="1">
      <c r="B186" s="179"/>
      <c r="C186" s="266" t="s">
        <v>650</v>
      </c>
      <c r="D186" s="266" t="s">
        <v>294</v>
      </c>
      <c r="E186" s="267" t="s">
        <v>1905</v>
      </c>
      <c r="F186" s="268" t="s">
        <v>1906</v>
      </c>
      <c r="G186" s="268"/>
      <c r="H186" s="268"/>
      <c r="I186" s="268"/>
      <c r="J186" s="269" t="s">
        <v>297</v>
      </c>
      <c r="K186" s="270">
        <v>1</v>
      </c>
      <c r="L186" s="271">
        <v>0</v>
      </c>
      <c r="M186" s="271"/>
      <c r="N186" s="270">
        <f>ROUND(L186*K186,3)</f>
        <v>0</v>
      </c>
      <c r="O186" s="219"/>
      <c r="P186" s="219"/>
      <c r="Q186" s="219"/>
      <c r="R186" s="183"/>
      <c r="T186" s="221" t="s">
        <v>5</v>
      </c>
      <c r="U186" s="58" t="s">
        <v>44</v>
      </c>
      <c r="V186" s="49"/>
      <c r="W186" s="222">
        <f>V186*K186</f>
        <v>0</v>
      </c>
      <c r="X186" s="222">
        <v>0</v>
      </c>
      <c r="Y186" s="222">
        <f>X186*K186</f>
        <v>0</v>
      </c>
      <c r="Z186" s="222">
        <v>0</v>
      </c>
      <c r="AA186" s="223">
        <f>Z186*K186</f>
        <v>0</v>
      </c>
      <c r="AR186" s="24" t="s">
        <v>104</v>
      </c>
      <c r="AT186" s="24" t="s">
        <v>294</v>
      </c>
      <c r="AU186" s="24" t="s">
        <v>86</v>
      </c>
      <c r="AY186" s="24" t="s">
        <v>165</v>
      </c>
      <c r="BE186" s="138">
        <f>IF(U186="základná",N186,0)</f>
        <v>0</v>
      </c>
      <c r="BF186" s="138">
        <f>IF(U186="znížená",N186,0)</f>
        <v>0</v>
      </c>
      <c r="BG186" s="138">
        <f>IF(U186="zákl. prenesená",N186,0)</f>
        <v>0</v>
      </c>
      <c r="BH186" s="138">
        <f>IF(U186="zníž. prenesená",N186,0)</f>
        <v>0</v>
      </c>
      <c r="BI186" s="138">
        <f>IF(U186="nulová",N186,0)</f>
        <v>0</v>
      </c>
      <c r="BJ186" s="24" t="s">
        <v>86</v>
      </c>
      <c r="BK186" s="224">
        <f>ROUND(L186*K186,3)</f>
        <v>0</v>
      </c>
      <c r="BL186" s="24" t="s">
        <v>92</v>
      </c>
      <c r="BM186" s="24" t="s">
        <v>1907</v>
      </c>
    </row>
    <row r="187" s="1" customFormat="1" ht="16.5" customHeight="1">
      <c r="B187" s="179"/>
      <c r="C187" s="266" t="s">
        <v>655</v>
      </c>
      <c r="D187" s="266" t="s">
        <v>294</v>
      </c>
      <c r="E187" s="267" t="s">
        <v>1908</v>
      </c>
      <c r="F187" s="268" t="s">
        <v>1909</v>
      </c>
      <c r="G187" s="268"/>
      <c r="H187" s="268"/>
      <c r="I187" s="268"/>
      <c r="J187" s="269" t="s">
        <v>297</v>
      </c>
      <c r="K187" s="270">
        <v>1</v>
      </c>
      <c r="L187" s="271">
        <v>0</v>
      </c>
      <c r="M187" s="271"/>
      <c r="N187" s="270">
        <f>ROUND(L187*K187,3)</f>
        <v>0</v>
      </c>
      <c r="O187" s="219"/>
      <c r="P187" s="219"/>
      <c r="Q187" s="219"/>
      <c r="R187" s="183"/>
      <c r="T187" s="221" t="s">
        <v>5</v>
      </c>
      <c r="U187" s="58" t="s">
        <v>44</v>
      </c>
      <c r="V187" s="49"/>
      <c r="W187" s="222">
        <f>V187*K187</f>
        <v>0</v>
      </c>
      <c r="X187" s="222">
        <v>0</v>
      </c>
      <c r="Y187" s="222">
        <f>X187*K187</f>
        <v>0</v>
      </c>
      <c r="Z187" s="222">
        <v>0</v>
      </c>
      <c r="AA187" s="223">
        <f>Z187*K187</f>
        <v>0</v>
      </c>
      <c r="AR187" s="24" t="s">
        <v>104</v>
      </c>
      <c r="AT187" s="24" t="s">
        <v>294</v>
      </c>
      <c r="AU187" s="24" t="s">
        <v>86</v>
      </c>
      <c r="AY187" s="24" t="s">
        <v>165</v>
      </c>
      <c r="BE187" s="138">
        <f>IF(U187="základná",N187,0)</f>
        <v>0</v>
      </c>
      <c r="BF187" s="138">
        <f>IF(U187="znížená",N187,0)</f>
        <v>0</v>
      </c>
      <c r="BG187" s="138">
        <f>IF(U187="zákl. prenesená",N187,0)</f>
        <v>0</v>
      </c>
      <c r="BH187" s="138">
        <f>IF(U187="zníž. prenesená",N187,0)</f>
        <v>0</v>
      </c>
      <c r="BI187" s="138">
        <f>IF(U187="nulová",N187,0)</f>
        <v>0</v>
      </c>
      <c r="BJ187" s="24" t="s">
        <v>86</v>
      </c>
      <c r="BK187" s="224">
        <f>ROUND(L187*K187,3)</f>
        <v>0</v>
      </c>
      <c r="BL187" s="24" t="s">
        <v>92</v>
      </c>
      <c r="BM187" s="24" t="s">
        <v>1910</v>
      </c>
    </row>
    <row r="188" s="1" customFormat="1" ht="16.5" customHeight="1">
      <c r="B188" s="179"/>
      <c r="C188" s="266" t="s">
        <v>659</v>
      </c>
      <c r="D188" s="266" t="s">
        <v>294</v>
      </c>
      <c r="E188" s="267" t="s">
        <v>1911</v>
      </c>
      <c r="F188" s="268" t="s">
        <v>1912</v>
      </c>
      <c r="G188" s="268"/>
      <c r="H188" s="268"/>
      <c r="I188" s="268"/>
      <c r="J188" s="269" t="s">
        <v>286</v>
      </c>
      <c r="K188" s="270">
        <v>20</v>
      </c>
      <c r="L188" s="271">
        <v>0</v>
      </c>
      <c r="M188" s="271"/>
      <c r="N188" s="270">
        <f>ROUND(L188*K188,3)</f>
        <v>0</v>
      </c>
      <c r="O188" s="219"/>
      <c r="P188" s="219"/>
      <c r="Q188" s="219"/>
      <c r="R188" s="183"/>
      <c r="T188" s="221" t="s">
        <v>5</v>
      </c>
      <c r="U188" s="58" t="s">
        <v>44</v>
      </c>
      <c r="V188" s="49"/>
      <c r="W188" s="222">
        <f>V188*K188</f>
        <v>0</v>
      </c>
      <c r="X188" s="222">
        <v>0</v>
      </c>
      <c r="Y188" s="222">
        <f>X188*K188</f>
        <v>0</v>
      </c>
      <c r="Z188" s="222">
        <v>0</v>
      </c>
      <c r="AA188" s="223">
        <f>Z188*K188</f>
        <v>0</v>
      </c>
      <c r="AR188" s="24" t="s">
        <v>104</v>
      </c>
      <c r="AT188" s="24" t="s">
        <v>294</v>
      </c>
      <c r="AU188" s="24" t="s">
        <v>86</v>
      </c>
      <c r="AY188" s="24" t="s">
        <v>165</v>
      </c>
      <c r="BE188" s="138">
        <f>IF(U188="základná",N188,0)</f>
        <v>0</v>
      </c>
      <c r="BF188" s="138">
        <f>IF(U188="znížená",N188,0)</f>
        <v>0</v>
      </c>
      <c r="BG188" s="138">
        <f>IF(U188="zákl. prenesená",N188,0)</f>
        <v>0</v>
      </c>
      <c r="BH188" s="138">
        <f>IF(U188="zníž. prenesená",N188,0)</f>
        <v>0</v>
      </c>
      <c r="BI188" s="138">
        <f>IF(U188="nulová",N188,0)</f>
        <v>0</v>
      </c>
      <c r="BJ188" s="24" t="s">
        <v>86</v>
      </c>
      <c r="BK188" s="224">
        <f>ROUND(L188*K188,3)</f>
        <v>0</v>
      </c>
      <c r="BL188" s="24" t="s">
        <v>92</v>
      </c>
      <c r="BM188" s="24" t="s">
        <v>1913</v>
      </c>
    </row>
    <row r="189" s="1" customFormat="1" ht="16.5" customHeight="1">
      <c r="B189" s="179"/>
      <c r="C189" s="266" t="s">
        <v>664</v>
      </c>
      <c r="D189" s="266" t="s">
        <v>294</v>
      </c>
      <c r="E189" s="267" t="s">
        <v>1914</v>
      </c>
      <c r="F189" s="268" t="s">
        <v>1915</v>
      </c>
      <c r="G189" s="268"/>
      <c r="H189" s="268"/>
      <c r="I189" s="268"/>
      <c r="J189" s="269" t="s">
        <v>297</v>
      </c>
      <c r="K189" s="270">
        <v>1</v>
      </c>
      <c r="L189" s="271">
        <v>0</v>
      </c>
      <c r="M189" s="271"/>
      <c r="N189" s="270">
        <f>ROUND(L189*K189,3)</f>
        <v>0</v>
      </c>
      <c r="O189" s="219"/>
      <c r="P189" s="219"/>
      <c r="Q189" s="219"/>
      <c r="R189" s="183"/>
      <c r="T189" s="221" t="s">
        <v>5</v>
      </c>
      <c r="U189" s="58" t="s">
        <v>44</v>
      </c>
      <c r="V189" s="49"/>
      <c r="W189" s="222">
        <f>V189*K189</f>
        <v>0</v>
      </c>
      <c r="X189" s="222">
        <v>0</v>
      </c>
      <c r="Y189" s="222">
        <f>X189*K189</f>
        <v>0</v>
      </c>
      <c r="Z189" s="222">
        <v>0</v>
      </c>
      <c r="AA189" s="223">
        <f>Z189*K189</f>
        <v>0</v>
      </c>
      <c r="AR189" s="24" t="s">
        <v>104</v>
      </c>
      <c r="AT189" s="24" t="s">
        <v>294</v>
      </c>
      <c r="AU189" s="24" t="s">
        <v>86</v>
      </c>
      <c r="AY189" s="24" t="s">
        <v>165</v>
      </c>
      <c r="BE189" s="138">
        <f>IF(U189="základná",N189,0)</f>
        <v>0</v>
      </c>
      <c r="BF189" s="138">
        <f>IF(U189="znížená",N189,0)</f>
        <v>0</v>
      </c>
      <c r="BG189" s="138">
        <f>IF(U189="zákl. prenesená",N189,0)</f>
        <v>0</v>
      </c>
      <c r="BH189" s="138">
        <f>IF(U189="zníž. prenesená",N189,0)</f>
        <v>0</v>
      </c>
      <c r="BI189" s="138">
        <f>IF(U189="nulová",N189,0)</f>
        <v>0</v>
      </c>
      <c r="BJ189" s="24" t="s">
        <v>86</v>
      </c>
      <c r="BK189" s="224">
        <f>ROUND(L189*K189,3)</f>
        <v>0</v>
      </c>
      <c r="BL189" s="24" t="s">
        <v>92</v>
      </c>
      <c r="BM189" s="24" t="s">
        <v>1916</v>
      </c>
    </row>
    <row r="190" s="1" customFormat="1" ht="16.5" customHeight="1">
      <c r="B190" s="179"/>
      <c r="C190" s="266" t="s">
        <v>669</v>
      </c>
      <c r="D190" s="266" t="s">
        <v>294</v>
      </c>
      <c r="E190" s="267" t="s">
        <v>1917</v>
      </c>
      <c r="F190" s="268" t="s">
        <v>1918</v>
      </c>
      <c r="G190" s="268"/>
      <c r="H190" s="268"/>
      <c r="I190" s="268"/>
      <c r="J190" s="269" t="s">
        <v>286</v>
      </c>
      <c r="K190" s="270">
        <v>10</v>
      </c>
      <c r="L190" s="271">
        <v>0</v>
      </c>
      <c r="M190" s="271"/>
      <c r="N190" s="270">
        <f>ROUND(L190*K190,3)</f>
        <v>0</v>
      </c>
      <c r="O190" s="219"/>
      <c r="P190" s="219"/>
      <c r="Q190" s="219"/>
      <c r="R190" s="183"/>
      <c r="T190" s="221" t="s">
        <v>5</v>
      </c>
      <c r="U190" s="58" t="s">
        <v>44</v>
      </c>
      <c r="V190" s="49"/>
      <c r="W190" s="222">
        <f>V190*K190</f>
        <v>0</v>
      </c>
      <c r="X190" s="222">
        <v>0</v>
      </c>
      <c r="Y190" s="222">
        <f>X190*K190</f>
        <v>0</v>
      </c>
      <c r="Z190" s="222">
        <v>0</v>
      </c>
      <c r="AA190" s="223">
        <f>Z190*K190</f>
        <v>0</v>
      </c>
      <c r="AR190" s="24" t="s">
        <v>104</v>
      </c>
      <c r="AT190" s="24" t="s">
        <v>294</v>
      </c>
      <c r="AU190" s="24" t="s">
        <v>86</v>
      </c>
      <c r="AY190" s="24" t="s">
        <v>165</v>
      </c>
      <c r="BE190" s="138">
        <f>IF(U190="základná",N190,0)</f>
        <v>0</v>
      </c>
      <c r="BF190" s="138">
        <f>IF(U190="znížená",N190,0)</f>
        <v>0</v>
      </c>
      <c r="BG190" s="138">
        <f>IF(U190="zákl. prenesená",N190,0)</f>
        <v>0</v>
      </c>
      <c r="BH190" s="138">
        <f>IF(U190="zníž. prenesená",N190,0)</f>
        <v>0</v>
      </c>
      <c r="BI190" s="138">
        <f>IF(U190="nulová",N190,0)</f>
        <v>0</v>
      </c>
      <c r="BJ190" s="24" t="s">
        <v>86</v>
      </c>
      <c r="BK190" s="224">
        <f>ROUND(L190*K190,3)</f>
        <v>0</v>
      </c>
      <c r="BL190" s="24" t="s">
        <v>92</v>
      </c>
      <c r="BM190" s="24" t="s">
        <v>1919</v>
      </c>
    </row>
    <row r="191" s="1" customFormat="1" ht="16.5" customHeight="1">
      <c r="B191" s="179"/>
      <c r="C191" s="266" t="s">
        <v>673</v>
      </c>
      <c r="D191" s="266" t="s">
        <v>294</v>
      </c>
      <c r="E191" s="267" t="s">
        <v>1920</v>
      </c>
      <c r="F191" s="268" t="s">
        <v>1921</v>
      </c>
      <c r="G191" s="268"/>
      <c r="H191" s="268"/>
      <c r="I191" s="268"/>
      <c r="J191" s="269" t="s">
        <v>286</v>
      </c>
      <c r="K191" s="270">
        <v>5</v>
      </c>
      <c r="L191" s="271">
        <v>0</v>
      </c>
      <c r="M191" s="271"/>
      <c r="N191" s="270">
        <f>ROUND(L191*K191,3)</f>
        <v>0</v>
      </c>
      <c r="O191" s="219"/>
      <c r="P191" s="219"/>
      <c r="Q191" s="219"/>
      <c r="R191" s="183"/>
      <c r="T191" s="221" t="s">
        <v>5</v>
      </c>
      <c r="U191" s="58" t="s">
        <v>44</v>
      </c>
      <c r="V191" s="49"/>
      <c r="W191" s="222">
        <f>V191*K191</f>
        <v>0</v>
      </c>
      <c r="X191" s="222">
        <v>0</v>
      </c>
      <c r="Y191" s="222">
        <f>X191*K191</f>
        <v>0</v>
      </c>
      <c r="Z191" s="222">
        <v>0</v>
      </c>
      <c r="AA191" s="223">
        <f>Z191*K191</f>
        <v>0</v>
      </c>
      <c r="AR191" s="24" t="s">
        <v>104</v>
      </c>
      <c r="AT191" s="24" t="s">
        <v>294</v>
      </c>
      <c r="AU191" s="24" t="s">
        <v>86</v>
      </c>
      <c r="AY191" s="24" t="s">
        <v>165</v>
      </c>
      <c r="BE191" s="138">
        <f>IF(U191="základná",N191,0)</f>
        <v>0</v>
      </c>
      <c r="BF191" s="138">
        <f>IF(U191="znížená",N191,0)</f>
        <v>0</v>
      </c>
      <c r="BG191" s="138">
        <f>IF(U191="zákl. prenesená",N191,0)</f>
        <v>0</v>
      </c>
      <c r="BH191" s="138">
        <f>IF(U191="zníž. prenesená",N191,0)</f>
        <v>0</v>
      </c>
      <c r="BI191" s="138">
        <f>IF(U191="nulová",N191,0)</f>
        <v>0</v>
      </c>
      <c r="BJ191" s="24" t="s">
        <v>86</v>
      </c>
      <c r="BK191" s="224">
        <f>ROUND(L191*K191,3)</f>
        <v>0</v>
      </c>
      <c r="BL191" s="24" t="s">
        <v>92</v>
      </c>
      <c r="BM191" s="24" t="s">
        <v>1922</v>
      </c>
    </row>
    <row r="192" s="9" customFormat="1" ht="37.44" customHeight="1">
      <c r="B192" s="201"/>
      <c r="C192" s="202"/>
      <c r="D192" s="203" t="s">
        <v>1751</v>
      </c>
      <c r="E192" s="203"/>
      <c r="F192" s="203"/>
      <c r="G192" s="203"/>
      <c r="H192" s="203"/>
      <c r="I192" s="203"/>
      <c r="J192" s="203"/>
      <c r="K192" s="203"/>
      <c r="L192" s="203"/>
      <c r="M192" s="203"/>
      <c r="N192" s="272">
        <f>BK192</f>
        <v>0</v>
      </c>
      <c r="O192" s="273"/>
      <c r="P192" s="273"/>
      <c r="Q192" s="273"/>
      <c r="R192" s="205"/>
      <c r="T192" s="206"/>
      <c r="U192" s="202"/>
      <c r="V192" s="202"/>
      <c r="W192" s="207">
        <f>W193</f>
        <v>0</v>
      </c>
      <c r="X192" s="202"/>
      <c r="Y192" s="207">
        <f>Y193</f>
        <v>0</v>
      </c>
      <c r="Z192" s="202"/>
      <c r="AA192" s="208">
        <f>AA193</f>
        <v>0</v>
      </c>
      <c r="AR192" s="209" t="s">
        <v>95</v>
      </c>
      <c r="AT192" s="210" t="s">
        <v>76</v>
      </c>
      <c r="AU192" s="210" t="s">
        <v>77</v>
      </c>
      <c r="AY192" s="209" t="s">
        <v>165</v>
      </c>
      <c r="BK192" s="211">
        <f>BK193</f>
        <v>0</v>
      </c>
    </row>
    <row r="193" s="9" customFormat="1" ht="19.92" customHeight="1">
      <c r="B193" s="201"/>
      <c r="C193" s="202"/>
      <c r="D193" s="212" t="s">
        <v>1752</v>
      </c>
      <c r="E193" s="212"/>
      <c r="F193" s="212"/>
      <c r="G193" s="212"/>
      <c r="H193" s="212"/>
      <c r="I193" s="212"/>
      <c r="J193" s="212"/>
      <c r="K193" s="212"/>
      <c r="L193" s="212"/>
      <c r="M193" s="212"/>
      <c r="N193" s="213">
        <f>BK193</f>
        <v>0</v>
      </c>
      <c r="O193" s="214"/>
      <c r="P193" s="214"/>
      <c r="Q193" s="214"/>
      <c r="R193" s="205"/>
      <c r="T193" s="206"/>
      <c r="U193" s="202"/>
      <c r="V193" s="202"/>
      <c r="W193" s="207">
        <f>W194</f>
        <v>0</v>
      </c>
      <c r="X193" s="202"/>
      <c r="Y193" s="207">
        <f>Y194</f>
        <v>0</v>
      </c>
      <c r="Z193" s="202"/>
      <c r="AA193" s="208">
        <f>AA194</f>
        <v>0</v>
      </c>
      <c r="AR193" s="209" t="s">
        <v>95</v>
      </c>
      <c r="AT193" s="210" t="s">
        <v>76</v>
      </c>
      <c r="AU193" s="210" t="s">
        <v>83</v>
      </c>
      <c r="AY193" s="209" t="s">
        <v>165</v>
      </c>
      <c r="BK193" s="211">
        <f>BK194</f>
        <v>0</v>
      </c>
    </row>
    <row r="194" s="1" customFormat="1" ht="16.5" customHeight="1">
      <c r="B194" s="179"/>
      <c r="C194" s="215" t="s">
        <v>677</v>
      </c>
      <c r="D194" s="215" t="s">
        <v>166</v>
      </c>
      <c r="E194" s="216" t="s">
        <v>1923</v>
      </c>
      <c r="F194" s="217" t="s">
        <v>1924</v>
      </c>
      <c r="G194" s="217"/>
      <c r="H194" s="217"/>
      <c r="I194" s="217"/>
      <c r="J194" s="218" t="s">
        <v>1452</v>
      </c>
      <c r="K194" s="219">
        <v>1</v>
      </c>
      <c r="L194" s="220">
        <v>0</v>
      </c>
      <c r="M194" s="220"/>
      <c r="N194" s="219">
        <f>ROUND(L194*K194,3)</f>
        <v>0</v>
      </c>
      <c r="O194" s="219"/>
      <c r="P194" s="219"/>
      <c r="Q194" s="219"/>
      <c r="R194" s="183"/>
      <c r="T194" s="221" t="s">
        <v>5</v>
      </c>
      <c r="U194" s="58" t="s">
        <v>44</v>
      </c>
      <c r="V194" s="49"/>
      <c r="W194" s="222">
        <f>V194*K194</f>
        <v>0</v>
      </c>
      <c r="X194" s="222">
        <v>0</v>
      </c>
      <c r="Y194" s="222">
        <f>X194*K194</f>
        <v>0</v>
      </c>
      <c r="Z194" s="222">
        <v>0</v>
      </c>
      <c r="AA194" s="223">
        <f>Z194*K194</f>
        <v>0</v>
      </c>
      <c r="AR194" s="24" t="s">
        <v>452</v>
      </c>
      <c r="AT194" s="24" t="s">
        <v>166</v>
      </c>
      <c r="AU194" s="24" t="s">
        <v>86</v>
      </c>
      <c r="AY194" s="24" t="s">
        <v>165</v>
      </c>
      <c r="BE194" s="138">
        <f>IF(U194="základná",N194,0)</f>
        <v>0</v>
      </c>
      <c r="BF194" s="138">
        <f>IF(U194="znížená",N194,0)</f>
        <v>0</v>
      </c>
      <c r="BG194" s="138">
        <f>IF(U194="zákl. prenesená",N194,0)</f>
        <v>0</v>
      </c>
      <c r="BH194" s="138">
        <f>IF(U194="zníž. prenesená",N194,0)</f>
        <v>0</v>
      </c>
      <c r="BI194" s="138">
        <f>IF(U194="nulová",N194,0)</f>
        <v>0</v>
      </c>
      <c r="BJ194" s="24" t="s">
        <v>86</v>
      </c>
      <c r="BK194" s="224">
        <f>ROUND(L194*K194,3)</f>
        <v>0</v>
      </c>
      <c r="BL194" s="24" t="s">
        <v>452</v>
      </c>
      <c r="BM194" s="24" t="s">
        <v>1925</v>
      </c>
    </row>
    <row r="195" s="1" customFormat="1" ht="49.92" customHeight="1">
      <c r="B195" s="48"/>
      <c r="C195" s="49"/>
      <c r="D195" s="203" t="s">
        <v>454</v>
      </c>
      <c r="E195" s="49"/>
      <c r="F195" s="49"/>
      <c r="G195" s="49"/>
      <c r="H195" s="49"/>
      <c r="I195" s="49"/>
      <c r="J195" s="49"/>
      <c r="K195" s="49"/>
      <c r="L195" s="49"/>
      <c r="M195" s="49"/>
      <c r="N195" s="274">
        <f>BK195</f>
        <v>0</v>
      </c>
      <c r="O195" s="275"/>
      <c r="P195" s="275"/>
      <c r="Q195" s="275"/>
      <c r="R195" s="50"/>
      <c r="T195" s="276"/>
      <c r="U195" s="49"/>
      <c r="V195" s="49"/>
      <c r="W195" s="49"/>
      <c r="X195" s="49"/>
      <c r="Y195" s="49"/>
      <c r="Z195" s="49"/>
      <c r="AA195" s="96"/>
      <c r="AT195" s="24" t="s">
        <v>76</v>
      </c>
      <c r="AU195" s="24" t="s">
        <v>77</v>
      </c>
      <c r="AY195" s="24" t="s">
        <v>455</v>
      </c>
      <c r="BK195" s="224">
        <f>SUM(BK196:BK200)</f>
        <v>0</v>
      </c>
    </row>
    <row r="196" s="1" customFormat="1" ht="22.32" customHeight="1">
      <c r="B196" s="48"/>
      <c r="C196" s="277" t="s">
        <v>5</v>
      </c>
      <c r="D196" s="277" t="s">
        <v>166</v>
      </c>
      <c r="E196" s="278" t="s">
        <v>5</v>
      </c>
      <c r="F196" s="279" t="s">
        <v>5</v>
      </c>
      <c r="G196" s="279"/>
      <c r="H196" s="279"/>
      <c r="I196" s="279"/>
      <c r="J196" s="280" t="s">
        <v>5</v>
      </c>
      <c r="K196" s="220"/>
      <c r="L196" s="220"/>
      <c r="M196" s="281"/>
      <c r="N196" s="281">
        <f>BK196</f>
        <v>0</v>
      </c>
      <c r="O196" s="281"/>
      <c r="P196" s="281"/>
      <c r="Q196" s="281"/>
      <c r="R196" s="50"/>
      <c r="T196" s="221" t="s">
        <v>5</v>
      </c>
      <c r="U196" s="282" t="s">
        <v>44</v>
      </c>
      <c r="V196" s="49"/>
      <c r="W196" s="49"/>
      <c r="X196" s="49"/>
      <c r="Y196" s="49"/>
      <c r="Z196" s="49"/>
      <c r="AA196" s="96"/>
      <c r="AT196" s="24" t="s">
        <v>455</v>
      </c>
      <c r="AU196" s="24" t="s">
        <v>83</v>
      </c>
      <c r="AY196" s="24" t="s">
        <v>455</v>
      </c>
      <c r="BE196" s="138">
        <f>IF(U196="základná",N196,0)</f>
        <v>0</v>
      </c>
      <c r="BF196" s="138">
        <f>IF(U196="znížená",N196,0)</f>
        <v>0</v>
      </c>
      <c r="BG196" s="138">
        <f>IF(U196="zákl. prenesená",N196,0)</f>
        <v>0</v>
      </c>
      <c r="BH196" s="138">
        <f>IF(U196="zníž. prenesená",N196,0)</f>
        <v>0</v>
      </c>
      <c r="BI196" s="138">
        <f>IF(U196="nulová",N196,0)</f>
        <v>0</v>
      </c>
      <c r="BJ196" s="24" t="s">
        <v>86</v>
      </c>
      <c r="BK196" s="224">
        <f>L196*K196</f>
        <v>0</v>
      </c>
    </row>
    <row r="197" s="1" customFormat="1" ht="22.32" customHeight="1">
      <c r="B197" s="48"/>
      <c r="C197" s="277" t="s">
        <v>5</v>
      </c>
      <c r="D197" s="277" t="s">
        <v>166</v>
      </c>
      <c r="E197" s="278" t="s">
        <v>5</v>
      </c>
      <c r="F197" s="279" t="s">
        <v>5</v>
      </c>
      <c r="G197" s="279"/>
      <c r="H197" s="279"/>
      <c r="I197" s="279"/>
      <c r="J197" s="280" t="s">
        <v>5</v>
      </c>
      <c r="K197" s="220"/>
      <c r="L197" s="220"/>
      <c r="M197" s="281"/>
      <c r="N197" s="281">
        <f>BK197</f>
        <v>0</v>
      </c>
      <c r="O197" s="281"/>
      <c r="P197" s="281"/>
      <c r="Q197" s="281"/>
      <c r="R197" s="50"/>
      <c r="T197" s="221" t="s">
        <v>5</v>
      </c>
      <c r="U197" s="282" t="s">
        <v>44</v>
      </c>
      <c r="V197" s="49"/>
      <c r="W197" s="49"/>
      <c r="X197" s="49"/>
      <c r="Y197" s="49"/>
      <c r="Z197" s="49"/>
      <c r="AA197" s="96"/>
      <c r="AT197" s="24" t="s">
        <v>455</v>
      </c>
      <c r="AU197" s="24" t="s">
        <v>83</v>
      </c>
      <c r="AY197" s="24" t="s">
        <v>455</v>
      </c>
      <c r="BE197" s="138">
        <f>IF(U197="základná",N197,0)</f>
        <v>0</v>
      </c>
      <c r="BF197" s="138">
        <f>IF(U197="znížená",N197,0)</f>
        <v>0</v>
      </c>
      <c r="BG197" s="138">
        <f>IF(U197="zákl. prenesená",N197,0)</f>
        <v>0</v>
      </c>
      <c r="BH197" s="138">
        <f>IF(U197="zníž. prenesená",N197,0)</f>
        <v>0</v>
      </c>
      <c r="BI197" s="138">
        <f>IF(U197="nulová",N197,0)</f>
        <v>0</v>
      </c>
      <c r="BJ197" s="24" t="s">
        <v>86</v>
      </c>
      <c r="BK197" s="224">
        <f>L197*K197</f>
        <v>0</v>
      </c>
    </row>
    <row r="198" s="1" customFormat="1" ht="22.32" customHeight="1">
      <c r="B198" s="48"/>
      <c r="C198" s="277" t="s">
        <v>5</v>
      </c>
      <c r="D198" s="277" t="s">
        <v>166</v>
      </c>
      <c r="E198" s="278" t="s">
        <v>5</v>
      </c>
      <c r="F198" s="279" t="s">
        <v>5</v>
      </c>
      <c r="G198" s="279"/>
      <c r="H198" s="279"/>
      <c r="I198" s="279"/>
      <c r="J198" s="280" t="s">
        <v>5</v>
      </c>
      <c r="K198" s="220"/>
      <c r="L198" s="220"/>
      <c r="M198" s="281"/>
      <c r="N198" s="281">
        <f>BK198</f>
        <v>0</v>
      </c>
      <c r="O198" s="281"/>
      <c r="P198" s="281"/>
      <c r="Q198" s="281"/>
      <c r="R198" s="50"/>
      <c r="T198" s="221" t="s">
        <v>5</v>
      </c>
      <c r="U198" s="282" t="s">
        <v>44</v>
      </c>
      <c r="V198" s="49"/>
      <c r="W198" s="49"/>
      <c r="X198" s="49"/>
      <c r="Y198" s="49"/>
      <c r="Z198" s="49"/>
      <c r="AA198" s="96"/>
      <c r="AT198" s="24" t="s">
        <v>455</v>
      </c>
      <c r="AU198" s="24" t="s">
        <v>83</v>
      </c>
      <c r="AY198" s="24" t="s">
        <v>455</v>
      </c>
      <c r="BE198" s="138">
        <f>IF(U198="základná",N198,0)</f>
        <v>0</v>
      </c>
      <c r="BF198" s="138">
        <f>IF(U198="znížená",N198,0)</f>
        <v>0</v>
      </c>
      <c r="BG198" s="138">
        <f>IF(U198="zákl. prenesená",N198,0)</f>
        <v>0</v>
      </c>
      <c r="BH198" s="138">
        <f>IF(U198="zníž. prenesená",N198,0)</f>
        <v>0</v>
      </c>
      <c r="BI198" s="138">
        <f>IF(U198="nulová",N198,0)</f>
        <v>0</v>
      </c>
      <c r="BJ198" s="24" t="s">
        <v>86</v>
      </c>
      <c r="BK198" s="224">
        <f>L198*K198</f>
        <v>0</v>
      </c>
    </row>
    <row r="199" s="1" customFormat="1" ht="22.32" customHeight="1">
      <c r="B199" s="48"/>
      <c r="C199" s="277" t="s">
        <v>5</v>
      </c>
      <c r="D199" s="277" t="s">
        <v>166</v>
      </c>
      <c r="E199" s="278" t="s">
        <v>5</v>
      </c>
      <c r="F199" s="279" t="s">
        <v>5</v>
      </c>
      <c r="G199" s="279"/>
      <c r="H199" s="279"/>
      <c r="I199" s="279"/>
      <c r="J199" s="280" t="s">
        <v>5</v>
      </c>
      <c r="K199" s="220"/>
      <c r="L199" s="220"/>
      <c r="M199" s="281"/>
      <c r="N199" s="281">
        <f>BK199</f>
        <v>0</v>
      </c>
      <c r="O199" s="281"/>
      <c r="P199" s="281"/>
      <c r="Q199" s="281"/>
      <c r="R199" s="50"/>
      <c r="T199" s="221" t="s">
        <v>5</v>
      </c>
      <c r="U199" s="282" t="s">
        <v>44</v>
      </c>
      <c r="V199" s="49"/>
      <c r="W199" s="49"/>
      <c r="X199" s="49"/>
      <c r="Y199" s="49"/>
      <c r="Z199" s="49"/>
      <c r="AA199" s="96"/>
      <c r="AT199" s="24" t="s">
        <v>455</v>
      </c>
      <c r="AU199" s="24" t="s">
        <v>83</v>
      </c>
      <c r="AY199" s="24" t="s">
        <v>455</v>
      </c>
      <c r="BE199" s="138">
        <f>IF(U199="základná",N199,0)</f>
        <v>0</v>
      </c>
      <c r="BF199" s="138">
        <f>IF(U199="znížená",N199,0)</f>
        <v>0</v>
      </c>
      <c r="BG199" s="138">
        <f>IF(U199="zákl. prenesená",N199,0)</f>
        <v>0</v>
      </c>
      <c r="BH199" s="138">
        <f>IF(U199="zníž. prenesená",N199,0)</f>
        <v>0</v>
      </c>
      <c r="BI199" s="138">
        <f>IF(U199="nulová",N199,0)</f>
        <v>0</v>
      </c>
      <c r="BJ199" s="24" t="s">
        <v>86</v>
      </c>
      <c r="BK199" s="224">
        <f>L199*K199</f>
        <v>0</v>
      </c>
    </row>
    <row r="200" s="1" customFormat="1" ht="22.32" customHeight="1">
      <c r="B200" s="48"/>
      <c r="C200" s="277" t="s">
        <v>5</v>
      </c>
      <c r="D200" s="277" t="s">
        <v>166</v>
      </c>
      <c r="E200" s="278" t="s">
        <v>5</v>
      </c>
      <c r="F200" s="279" t="s">
        <v>5</v>
      </c>
      <c r="G200" s="279"/>
      <c r="H200" s="279"/>
      <c r="I200" s="279"/>
      <c r="J200" s="280" t="s">
        <v>5</v>
      </c>
      <c r="K200" s="220"/>
      <c r="L200" s="220"/>
      <c r="M200" s="281"/>
      <c r="N200" s="281">
        <f>BK200</f>
        <v>0</v>
      </c>
      <c r="O200" s="281"/>
      <c r="P200" s="281"/>
      <c r="Q200" s="281"/>
      <c r="R200" s="50"/>
      <c r="T200" s="221" t="s">
        <v>5</v>
      </c>
      <c r="U200" s="282" t="s">
        <v>44</v>
      </c>
      <c r="V200" s="74"/>
      <c r="W200" s="74"/>
      <c r="X200" s="74"/>
      <c r="Y200" s="74"/>
      <c r="Z200" s="74"/>
      <c r="AA200" s="76"/>
      <c r="AT200" s="24" t="s">
        <v>455</v>
      </c>
      <c r="AU200" s="24" t="s">
        <v>83</v>
      </c>
      <c r="AY200" s="24" t="s">
        <v>455</v>
      </c>
      <c r="BE200" s="138">
        <f>IF(U200="základná",N200,0)</f>
        <v>0</v>
      </c>
      <c r="BF200" s="138">
        <f>IF(U200="znížená",N200,0)</f>
        <v>0</v>
      </c>
      <c r="BG200" s="138">
        <f>IF(U200="zákl. prenesená",N200,0)</f>
        <v>0</v>
      </c>
      <c r="BH200" s="138">
        <f>IF(U200="zníž. prenesená",N200,0)</f>
        <v>0</v>
      </c>
      <c r="BI200" s="138">
        <f>IF(U200="nulová",N200,0)</f>
        <v>0</v>
      </c>
      <c r="BJ200" s="24" t="s">
        <v>86</v>
      </c>
      <c r="BK200" s="224">
        <f>L200*K200</f>
        <v>0</v>
      </c>
    </row>
    <row r="201" s="1" customFormat="1" ht="6.96" customHeight="1">
      <c r="B201" s="77"/>
      <c r="C201" s="78"/>
      <c r="D201" s="78"/>
      <c r="E201" s="78"/>
      <c r="F201" s="78"/>
      <c r="G201" s="78"/>
      <c r="H201" s="78"/>
      <c r="I201" s="78"/>
      <c r="J201" s="78"/>
      <c r="K201" s="78"/>
      <c r="L201" s="78"/>
      <c r="M201" s="78"/>
      <c r="N201" s="78"/>
      <c r="O201" s="78"/>
      <c r="P201" s="78"/>
      <c r="Q201" s="78"/>
      <c r="R201" s="79"/>
    </row>
  </sheetData>
  <mergeCells count="274">
    <mergeCell ref="C2:Q2"/>
    <mergeCell ref="C4:Q4"/>
    <mergeCell ref="F6:P6"/>
    <mergeCell ref="F7:P7"/>
    <mergeCell ref="O9:P9"/>
    <mergeCell ref="O11:P11"/>
    <mergeCell ref="O12:P12"/>
    <mergeCell ref="O14:P14"/>
    <mergeCell ref="E15:L15"/>
    <mergeCell ref="O15:P15"/>
    <mergeCell ref="O17:P17"/>
    <mergeCell ref="O18:P18"/>
    <mergeCell ref="O20:P20"/>
    <mergeCell ref="O21:P21"/>
    <mergeCell ref="E24:L24"/>
    <mergeCell ref="M27:P27"/>
    <mergeCell ref="M28:P28"/>
    <mergeCell ref="M30:P30"/>
    <mergeCell ref="H32:J32"/>
    <mergeCell ref="M32:P32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C76:Q76"/>
    <mergeCell ref="F78:P78"/>
    <mergeCell ref="F79:P79"/>
    <mergeCell ref="M81:P81"/>
    <mergeCell ref="M83:Q83"/>
    <mergeCell ref="M84:Q84"/>
    <mergeCell ref="C86:G86"/>
    <mergeCell ref="N86:Q86"/>
    <mergeCell ref="N88:Q88"/>
    <mergeCell ref="N89:Q89"/>
    <mergeCell ref="N90:Q90"/>
    <mergeCell ref="N91:Q91"/>
    <mergeCell ref="N92:Q92"/>
    <mergeCell ref="N93:Q93"/>
    <mergeCell ref="N94:Q94"/>
    <mergeCell ref="N95:Q95"/>
    <mergeCell ref="N96:Q96"/>
    <mergeCell ref="N97:Q97"/>
    <mergeCell ref="N98:Q98"/>
    <mergeCell ref="N99:Q99"/>
    <mergeCell ref="N101:Q101"/>
    <mergeCell ref="D102:H102"/>
    <mergeCell ref="N102:Q102"/>
    <mergeCell ref="D103:H103"/>
    <mergeCell ref="N103:Q103"/>
    <mergeCell ref="D104:H104"/>
    <mergeCell ref="N104:Q104"/>
    <mergeCell ref="D105:H105"/>
    <mergeCell ref="N105:Q105"/>
    <mergeCell ref="D106:H106"/>
    <mergeCell ref="N106:Q106"/>
    <mergeCell ref="N107:Q107"/>
    <mergeCell ref="L109:Q109"/>
    <mergeCell ref="C115:Q115"/>
    <mergeCell ref="F117:P117"/>
    <mergeCell ref="F118:P118"/>
    <mergeCell ref="M120:P120"/>
    <mergeCell ref="M122:Q122"/>
    <mergeCell ref="M123:Q123"/>
    <mergeCell ref="F125:I125"/>
    <mergeCell ref="L125:M125"/>
    <mergeCell ref="N125:Q125"/>
    <mergeCell ref="F129:I129"/>
    <mergeCell ref="L129:M129"/>
    <mergeCell ref="N129:Q129"/>
    <mergeCell ref="F130:I130"/>
    <mergeCell ref="L130:M130"/>
    <mergeCell ref="N130:Q130"/>
    <mergeCell ref="F132:I132"/>
    <mergeCell ref="L132:M132"/>
    <mergeCell ref="N132:Q132"/>
    <mergeCell ref="F133:I133"/>
    <mergeCell ref="L133:M133"/>
    <mergeCell ref="N133:Q133"/>
    <mergeCell ref="F134:I134"/>
    <mergeCell ref="L134:M134"/>
    <mergeCell ref="N134:Q134"/>
    <mergeCell ref="F135:I135"/>
    <mergeCell ref="L135:M135"/>
    <mergeCell ref="N135:Q135"/>
    <mergeCell ref="F137:I137"/>
    <mergeCell ref="L137:M137"/>
    <mergeCell ref="N137:Q137"/>
    <mergeCell ref="F138:I138"/>
    <mergeCell ref="L138:M138"/>
    <mergeCell ref="N138:Q138"/>
    <mergeCell ref="F139:I139"/>
    <mergeCell ref="L139:M139"/>
    <mergeCell ref="N139:Q139"/>
    <mergeCell ref="F140:I140"/>
    <mergeCell ref="L140:M140"/>
    <mergeCell ref="N140:Q140"/>
    <mergeCell ref="F141:I141"/>
    <mergeCell ref="L141:M141"/>
    <mergeCell ref="N141:Q141"/>
    <mergeCell ref="F142:I142"/>
    <mergeCell ref="L142:M142"/>
    <mergeCell ref="N142:Q142"/>
    <mergeCell ref="F143:I143"/>
    <mergeCell ref="L143:M143"/>
    <mergeCell ref="N143:Q143"/>
    <mergeCell ref="F144:I144"/>
    <mergeCell ref="L144:M144"/>
    <mergeCell ref="N144:Q144"/>
    <mergeCell ref="F145:I145"/>
    <mergeCell ref="L145:M145"/>
    <mergeCell ref="N145:Q145"/>
    <mergeCell ref="F146:I146"/>
    <mergeCell ref="L146:M146"/>
    <mergeCell ref="N146:Q146"/>
    <mergeCell ref="F147:I147"/>
    <mergeCell ref="L147:M147"/>
    <mergeCell ref="N147:Q147"/>
    <mergeCell ref="F148:I148"/>
    <mergeCell ref="L148:M148"/>
    <mergeCell ref="N148:Q148"/>
    <mergeCell ref="F149:I149"/>
    <mergeCell ref="L149:M149"/>
    <mergeCell ref="N149:Q149"/>
    <mergeCell ref="F150:I150"/>
    <mergeCell ref="L150:M150"/>
    <mergeCell ref="N150:Q150"/>
    <mergeCell ref="F151:I151"/>
    <mergeCell ref="L151:M151"/>
    <mergeCell ref="N151:Q151"/>
    <mergeCell ref="F152:I152"/>
    <mergeCell ref="L152:M152"/>
    <mergeCell ref="N152:Q152"/>
    <mergeCell ref="F153:I153"/>
    <mergeCell ref="L153:M153"/>
    <mergeCell ref="N153:Q153"/>
    <mergeCell ref="F154:I154"/>
    <mergeCell ref="L154:M154"/>
    <mergeCell ref="N154:Q154"/>
    <mergeCell ref="F155:I155"/>
    <mergeCell ref="L155:M155"/>
    <mergeCell ref="N155:Q155"/>
    <mergeCell ref="F156:I156"/>
    <mergeCell ref="L156:M156"/>
    <mergeCell ref="N156:Q156"/>
    <mergeCell ref="F157:I157"/>
    <mergeCell ref="L157:M157"/>
    <mergeCell ref="N157:Q157"/>
    <mergeCell ref="F158:I158"/>
    <mergeCell ref="L158:M158"/>
    <mergeCell ref="N158:Q158"/>
    <mergeCell ref="F160:I160"/>
    <mergeCell ref="L160:M160"/>
    <mergeCell ref="N160:Q160"/>
    <mergeCell ref="F161:I161"/>
    <mergeCell ref="L161:M161"/>
    <mergeCell ref="N161:Q161"/>
    <mergeCell ref="F162:I162"/>
    <mergeCell ref="L162:M162"/>
    <mergeCell ref="N162:Q162"/>
    <mergeCell ref="F163:I163"/>
    <mergeCell ref="L163:M163"/>
    <mergeCell ref="N163:Q163"/>
    <mergeCell ref="F165:I165"/>
    <mergeCell ref="L165:M165"/>
    <mergeCell ref="N165:Q165"/>
    <mergeCell ref="F166:I166"/>
    <mergeCell ref="L166:M166"/>
    <mergeCell ref="N166:Q166"/>
    <mergeCell ref="F167:I167"/>
    <mergeCell ref="L167:M167"/>
    <mergeCell ref="N167:Q167"/>
    <mergeCell ref="F168:I168"/>
    <mergeCell ref="L168:M168"/>
    <mergeCell ref="N168:Q168"/>
    <mergeCell ref="F169:I169"/>
    <mergeCell ref="L169:M169"/>
    <mergeCell ref="N169:Q169"/>
    <mergeCell ref="F170:I170"/>
    <mergeCell ref="L170:M170"/>
    <mergeCell ref="N170:Q170"/>
    <mergeCell ref="F171:I171"/>
    <mergeCell ref="L171:M171"/>
    <mergeCell ref="N171:Q171"/>
    <mergeCell ref="F172:I172"/>
    <mergeCell ref="L172:M172"/>
    <mergeCell ref="N172:Q172"/>
    <mergeCell ref="F174:I174"/>
    <mergeCell ref="L174:M174"/>
    <mergeCell ref="N174:Q174"/>
    <mergeCell ref="F175:I175"/>
    <mergeCell ref="L175:M175"/>
    <mergeCell ref="N175:Q175"/>
    <mergeCell ref="F176:I176"/>
    <mergeCell ref="L176:M176"/>
    <mergeCell ref="N176:Q176"/>
    <mergeCell ref="F177:I177"/>
    <mergeCell ref="L177:M177"/>
    <mergeCell ref="N177:Q177"/>
    <mergeCell ref="F178:I178"/>
    <mergeCell ref="L178:M178"/>
    <mergeCell ref="N178:Q178"/>
    <mergeCell ref="F179:I179"/>
    <mergeCell ref="L179:M179"/>
    <mergeCell ref="N179:Q179"/>
    <mergeCell ref="F180:I180"/>
    <mergeCell ref="L180:M180"/>
    <mergeCell ref="N180:Q180"/>
    <mergeCell ref="F181:I181"/>
    <mergeCell ref="L181:M181"/>
    <mergeCell ref="N181:Q181"/>
    <mergeCell ref="F182:I182"/>
    <mergeCell ref="L182:M182"/>
    <mergeCell ref="N182:Q182"/>
    <mergeCell ref="F183:I183"/>
    <mergeCell ref="L183:M183"/>
    <mergeCell ref="N183:Q183"/>
    <mergeCell ref="F184:I184"/>
    <mergeCell ref="L184:M184"/>
    <mergeCell ref="N184:Q184"/>
    <mergeCell ref="F186:I186"/>
    <mergeCell ref="L186:M186"/>
    <mergeCell ref="N186:Q186"/>
    <mergeCell ref="F187:I187"/>
    <mergeCell ref="L187:M187"/>
    <mergeCell ref="N187:Q187"/>
    <mergeCell ref="F188:I188"/>
    <mergeCell ref="L188:M188"/>
    <mergeCell ref="N188:Q188"/>
    <mergeCell ref="F189:I189"/>
    <mergeCell ref="L189:M189"/>
    <mergeCell ref="N189:Q189"/>
    <mergeCell ref="F190:I190"/>
    <mergeCell ref="L190:M190"/>
    <mergeCell ref="N190:Q190"/>
    <mergeCell ref="F191:I191"/>
    <mergeCell ref="L191:M191"/>
    <mergeCell ref="N191:Q191"/>
    <mergeCell ref="F194:I194"/>
    <mergeCell ref="L194:M194"/>
    <mergeCell ref="N194:Q194"/>
    <mergeCell ref="F196:I196"/>
    <mergeCell ref="L196:M196"/>
    <mergeCell ref="N196:Q196"/>
    <mergeCell ref="F197:I197"/>
    <mergeCell ref="L197:M197"/>
    <mergeCell ref="N197:Q197"/>
    <mergeCell ref="F198:I198"/>
    <mergeCell ref="L198:M198"/>
    <mergeCell ref="N198:Q198"/>
    <mergeCell ref="F199:I199"/>
    <mergeCell ref="L199:M199"/>
    <mergeCell ref="N199:Q199"/>
    <mergeCell ref="F200:I200"/>
    <mergeCell ref="L200:M200"/>
    <mergeCell ref="N200:Q200"/>
    <mergeCell ref="N126:Q126"/>
    <mergeCell ref="N127:Q127"/>
    <mergeCell ref="N128:Q128"/>
    <mergeCell ref="N131:Q131"/>
    <mergeCell ref="N136:Q136"/>
    <mergeCell ref="N159:Q159"/>
    <mergeCell ref="N164:Q164"/>
    <mergeCell ref="N173:Q173"/>
    <mergeCell ref="N185:Q185"/>
    <mergeCell ref="N192:Q192"/>
    <mergeCell ref="N193:Q193"/>
    <mergeCell ref="N195:Q195"/>
    <mergeCell ref="H1:K1"/>
    <mergeCell ref="S2:AC2"/>
  </mergeCells>
  <dataValidations count="2">
    <dataValidation type="list" allowBlank="1" showInputMessage="1" showErrorMessage="1" error="Povolené sú hodnoty K, M." sqref="D196:D201">
      <formula1>"K, M"</formula1>
    </dataValidation>
    <dataValidation type="list" allowBlank="1" showInputMessage="1" showErrorMessage="1" error="Povolené sú hodnoty základná, znížená, nulová." sqref="U196:U201">
      <formula1>"základná, znížená, nulová"</formula1>
    </dataValidation>
  </dataValidations>
  <hyperlinks>
    <hyperlink ref="F1:G1" location="C2" display="1) Krycí list rozpočtu"/>
    <hyperlink ref="H1:K1" location="C86" display="2) Rekapitulácia rozpočtu"/>
    <hyperlink ref="L1" location="C125" display="3) Rozpočet"/>
    <hyperlink ref="S1:T1" location="'Rekapitulácia stavby'!C2" display="Rekapitulácia stavby"/>
  </hyperlinks>
  <pageMargins left="0.5833333" right="0.5833333" top="0.5" bottom="0.4666667" header="0" footer="0"/>
  <pageSetup paperSize="9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Uzivatel-PC\Uzivatel</dc:creator>
  <cp:lastModifiedBy>Uzivatel-PC\Uzivatel</cp:lastModifiedBy>
  <dcterms:created xsi:type="dcterms:W3CDTF">2019-05-28T13:39:08Z</dcterms:created>
  <dcterms:modified xsi:type="dcterms:W3CDTF">2019-05-28T13:39:25Z</dcterms:modified>
</cp:coreProperties>
</file>